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Дима\Прайсы\Леонардо Стоун\"/>
    </mc:Choice>
  </mc:AlternateContent>
  <bookViews>
    <workbookView xWindow="0" yWindow="0" windowWidth="28800" windowHeight="12345" tabRatio="201"/>
  </bookViews>
  <sheets>
    <sheet name="прайс-камень" sheetId="5" r:id="rId1"/>
  </sheets>
  <definedNames>
    <definedName name="_xlnm.Print_Area" localSheetId="0">'прайс-камень'!$A$1:$W$138</definedName>
  </definedNames>
  <calcPr calcId="162913" refMode="R1C1"/>
</workbook>
</file>

<file path=xl/calcChain.xml><?xml version="1.0" encoding="utf-8"?>
<calcChain xmlns="http://schemas.openxmlformats.org/spreadsheetml/2006/main">
  <c r="S110" i="5" l="1"/>
  <c r="S109" i="5" l="1"/>
  <c r="S108" i="5"/>
  <c r="S107" i="5"/>
  <c r="S106" i="5"/>
  <c r="S105" i="5"/>
  <c r="S104" i="5"/>
  <c r="S103" i="5"/>
  <c r="S102" i="5"/>
  <c r="S101" i="5"/>
  <c r="S100" i="5"/>
  <c r="S99" i="5"/>
  <c r="S98" i="5"/>
  <c r="S97" i="5"/>
  <c r="S96" i="5"/>
  <c r="S95" i="5"/>
  <c r="S94" i="5"/>
  <c r="S93" i="5"/>
  <c r="S92" i="5"/>
  <c r="T10" i="5"/>
  <c r="S77" i="5"/>
  <c r="S76" i="5"/>
  <c r="S75" i="5"/>
  <c r="S74" i="5"/>
  <c r="S73" i="5"/>
  <c r="S72" i="5"/>
  <c r="S71" i="5"/>
  <c r="S70" i="5"/>
  <c r="S69" i="5"/>
  <c r="S68" i="5"/>
  <c r="S67" i="5"/>
  <c r="S66" i="5"/>
  <c r="S65" i="5"/>
  <c r="S64" i="5"/>
  <c r="S63" i="5"/>
  <c r="S62" i="5"/>
  <c r="S61" i="5"/>
  <c r="S60" i="5"/>
  <c r="S59" i="5"/>
  <c r="S58" i="5"/>
  <c r="S57" i="5"/>
  <c r="S56" i="5"/>
  <c r="S55" i="5"/>
  <c r="S54" i="5"/>
  <c r="S53" i="5"/>
  <c r="S52" i="5"/>
  <c r="S51" i="5"/>
  <c r="S50" i="5"/>
  <c r="S49" i="5"/>
  <c r="S48" i="5"/>
  <c r="S47" i="5"/>
  <c r="S46" i="5"/>
  <c r="S45" i="5"/>
  <c r="S44" i="5"/>
  <c r="S43" i="5"/>
  <c r="S42" i="5"/>
  <c r="S41" i="5"/>
  <c r="S40" i="5"/>
  <c r="S39" i="5"/>
  <c r="S38" i="5"/>
  <c r="S37" i="5"/>
  <c r="S36" i="5"/>
  <c r="S35" i="5"/>
  <c r="S34" i="5"/>
  <c r="S33" i="5"/>
  <c r="S32" i="5"/>
  <c r="S31" i="5"/>
  <c r="S30" i="5"/>
  <c r="S29" i="5"/>
  <c r="S28" i="5"/>
  <c r="S27" i="5"/>
  <c r="S26" i="5"/>
  <c r="S25" i="5"/>
  <c r="S24" i="5"/>
  <c r="S23" i="5"/>
  <c r="S22" i="5"/>
  <c r="S21" i="5"/>
  <c r="S19" i="5"/>
  <c r="S18" i="5"/>
  <c r="S17" i="5"/>
  <c r="S16" i="5"/>
  <c r="S15" i="5"/>
  <c r="S14" i="5"/>
  <c r="S13" i="5"/>
  <c r="S12" i="5"/>
  <c r="S11" i="5"/>
  <c r="S10" i="5"/>
  <c r="S9" i="5"/>
  <c r="S8" i="5"/>
  <c r="K8" i="5"/>
  <c r="K19" i="5" l="1"/>
  <c r="K107" i="5" l="1"/>
  <c r="K97" i="5"/>
  <c r="K75" i="5"/>
  <c r="K67" i="5"/>
  <c r="K49" i="5"/>
  <c r="K47" i="5"/>
  <c r="K69" i="5"/>
  <c r="K68" i="5"/>
  <c r="K66" i="5"/>
  <c r="K45" i="5"/>
  <c r="K44" i="5"/>
  <c r="K43" i="5"/>
  <c r="K33" i="5"/>
  <c r="K32" i="5"/>
  <c r="K31" i="5"/>
  <c r="K30" i="5"/>
  <c r="K28" i="5"/>
  <c r="K27" i="5"/>
  <c r="K26" i="5"/>
  <c r="K25" i="5"/>
  <c r="K24" i="5"/>
  <c r="K23" i="5"/>
  <c r="K22" i="5"/>
  <c r="K21" i="5"/>
  <c r="K110" i="5"/>
  <c r="K109" i="5"/>
  <c r="K108" i="5"/>
  <c r="K105" i="5"/>
  <c r="K106" i="5"/>
  <c r="K104" i="5"/>
  <c r="K103" i="5"/>
  <c r="K102" i="5"/>
  <c r="K99" i="5"/>
  <c r="K100" i="5"/>
  <c r="K101" i="5"/>
  <c r="K98" i="5"/>
  <c r="K96" i="5"/>
  <c r="K95" i="5"/>
  <c r="K94" i="5"/>
  <c r="K93" i="5"/>
  <c r="K92" i="5"/>
  <c r="K77" i="5"/>
  <c r="K76" i="5"/>
  <c r="K74" i="5"/>
  <c r="K73" i="5"/>
  <c r="K72" i="5"/>
  <c r="K71" i="5"/>
  <c r="K70" i="5"/>
  <c r="K65" i="5"/>
  <c r="K64" i="5"/>
  <c r="K63" i="5"/>
  <c r="K62" i="5"/>
  <c r="K61" i="5"/>
  <c r="K60" i="5"/>
  <c r="K58" i="5"/>
  <c r="K57" i="5"/>
  <c r="K56" i="5"/>
  <c r="K55" i="5"/>
  <c r="K54" i="5"/>
  <c r="K53" i="5"/>
  <c r="K52" i="5"/>
  <c r="K51" i="5"/>
  <c r="K50" i="5"/>
  <c r="K42" i="5"/>
  <c r="K41" i="5"/>
  <c r="K40" i="5"/>
  <c r="K38" i="5"/>
  <c r="K37" i="5"/>
  <c r="K34" i="5"/>
  <c r="K35" i="5"/>
  <c r="K36" i="5"/>
  <c r="K18" i="5"/>
  <c r="K17" i="5"/>
  <c r="K16" i="5"/>
  <c r="K15" i="5"/>
  <c r="K14" i="5"/>
  <c r="K13" i="5"/>
  <c r="K12" i="5"/>
  <c r="K9" i="5"/>
  <c r="K10" i="5"/>
  <c r="K11" i="5"/>
  <c r="I44" i="5" l="1"/>
  <c r="D44" i="5"/>
  <c r="P52" i="5" l="1"/>
  <c r="O52" i="5"/>
  <c r="N52" i="5"/>
  <c r="R52" i="5" s="1"/>
  <c r="M52" i="5"/>
  <c r="Q52" i="5" s="1"/>
  <c r="L52" i="5"/>
  <c r="L27" i="5" l="1"/>
  <c r="M27" i="5"/>
  <c r="Q27" i="5" s="1"/>
  <c r="N27" i="5"/>
  <c r="R27" i="5" s="1"/>
  <c r="O27" i="5"/>
  <c r="P27" i="5"/>
  <c r="D27" i="5"/>
  <c r="F27" i="5"/>
  <c r="H27" i="5"/>
  <c r="D45" i="5" l="1"/>
  <c r="E45" i="5"/>
  <c r="F45" i="5"/>
  <c r="G45" i="5"/>
  <c r="H45" i="5"/>
  <c r="I45" i="5"/>
  <c r="J45" i="5"/>
  <c r="V45" i="5"/>
  <c r="D46" i="5"/>
  <c r="E46" i="5"/>
  <c r="F46" i="5"/>
  <c r="G46" i="5"/>
  <c r="H46" i="5"/>
  <c r="I46" i="5"/>
  <c r="J46" i="5"/>
  <c r="K46" i="5"/>
  <c r="T46" i="5"/>
  <c r="U46" i="5"/>
  <c r="V46" i="5"/>
  <c r="W46" i="5"/>
  <c r="L39" i="5" l="1"/>
  <c r="M39" i="5"/>
  <c r="Q39" i="5" s="1"/>
  <c r="N39" i="5"/>
  <c r="R39" i="5" s="1"/>
  <c r="O39" i="5"/>
  <c r="P39" i="5"/>
  <c r="P43" i="5" l="1"/>
  <c r="O43" i="5"/>
  <c r="N43" i="5"/>
  <c r="R43" i="5" s="1"/>
  <c r="M43" i="5"/>
  <c r="Q43" i="5" s="1"/>
  <c r="L43" i="5"/>
  <c r="P24" i="5" l="1"/>
  <c r="O24" i="5"/>
  <c r="N24" i="5"/>
  <c r="R24" i="5" s="1"/>
  <c r="M24" i="5"/>
  <c r="Q24" i="5" s="1"/>
  <c r="L24" i="5"/>
  <c r="P51" i="5" l="1"/>
  <c r="O51" i="5"/>
  <c r="N51" i="5"/>
  <c r="R51" i="5" s="1"/>
  <c r="M51" i="5"/>
  <c r="Q51" i="5" s="1"/>
  <c r="L51" i="5"/>
  <c r="P108" i="5"/>
  <c r="O108" i="5"/>
  <c r="N108" i="5"/>
  <c r="R108" i="5" s="1"/>
  <c r="M108" i="5"/>
  <c r="Q108" i="5" s="1"/>
  <c r="L108" i="5"/>
  <c r="P107" i="5"/>
  <c r="O107" i="5"/>
  <c r="N107" i="5"/>
  <c r="R107" i="5" s="1"/>
  <c r="M107" i="5"/>
  <c r="Q107" i="5" s="1"/>
  <c r="L107" i="5"/>
  <c r="P23" i="5" l="1"/>
  <c r="O23" i="5"/>
  <c r="N23" i="5"/>
  <c r="R23" i="5" s="1"/>
  <c r="M23" i="5"/>
  <c r="Q23" i="5" s="1"/>
  <c r="L23" i="5"/>
  <c r="S20" i="5" l="1"/>
  <c r="L13" i="5" l="1"/>
  <c r="M13" i="5"/>
  <c r="Q13" i="5" s="1"/>
  <c r="N13" i="5"/>
  <c r="R13" i="5" s="1"/>
  <c r="O13" i="5"/>
  <c r="P13" i="5"/>
  <c r="L25" i="5"/>
  <c r="M25" i="5"/>
  <c r="Q25" i="5" s="1"/>
  <c r="N25" i="5"/>
  <c r="R25" i="5" s="1"/>
  <c r="O25" i="5"/>
  <c r="P25" i="5"/>
  <c r="L26" i="5"/>
  <c r="M26" i="5"/>
  <c r="Q26" i="5" s="1"/>
  <c r="N26" i="5"/>
  <c r="R26" i="5" s="1"/>
  <c r="O26" i="5"/>
  <c r="P26" i="5"/>
  <c r="L28" i="5"/>
  <c r="M28" i="5"/>
  <c r="Q28" i="5" s="1"/>
  <c r="N28" i="5"/>
  <c r="R28" i="5" s="1"/>
  <c r="O28" i="5"/>
  <c r="P28" i="5"/>
  <c r="L30" i="5"/>
  <c r="M30" i="5"/>
  <c r="Q30" i="5" s="1"/>
  <c r="N30" i="5"/>
  <c r="R30" i="5" s="1"/>
  <c r="O30" i="5"/>
  <c r="P30" i="5"/>
  <c r="L47" i="5"/>
  <c r="L45" i="5" s="1"/>
  <c r="M47" i="5"/>
  <c r="N47" i="5"/>
  <c r="O47" i="5"/>
  <c r="O45" i="5" s="1"/>
  <c r="P47" i="5"/>
  <c r="P45" i="5" s="1"/>
  <c r="L48" i="5"/>
  <c r="L46" i="5" s="1"/>
  <c r="M48" i="5"/>
  <c r="N48" i="5"/>
  <c r="O48" i="5"/>
  <c r="O46" i="5" s="1"/>
  <c r="P48" i="5"/>
  <c r="P46" i="5" s="1"/>
  <c r="L35" i="5"/>
  <c r="M35" i="5"/>
  <c r="Q35" i="5" s="1"/>
  <c r="N35" i="5"/>
  <c r="R35" i="5" s="1"/>
  <c r="O35" i="5"/>
  <c r="P35" i="5"/>
  <c r="L36" i="5"/>
  <c r="M36" i="5"/>
  <c r="Q36" i="5" s="1"/>
  <c r="N36" i="5"/>
  <c r="R36" i="5" s="1"/>
  <c r="O36" i="5"/>
  <c r="P36" i="5"/>
  <c r="L21" i="5"/>
  <c r="M21" i="5"/>
  <c r="Q21" i="5" s="1"/>
  <c r="N21" i="5"/>
  <c r="R21" i="5" s="1"/>
  <c r="O21" i="5"/>
  <c r="P21" i="5"/>
  <c r="L22" i="5"/>
  <c r="M22" i="5"/>
  <c r="Q22" i="5" s="1"/>
  <c r="N22" i="5"/>
  <c r="R22" i="5" s="1"/>
  <c r="O22" i="5"/>
  <c r="P22" i="5"/>
  <c r="L57" i="5"/>
  <c r="M57" i="5"/>
  <c r="Q57" i="5" s="1"/>
  <c r="N57" i="5"/>
  <c r="R57" i="5" s="1"/>
  <c r="O57" i="5"/>
  <c r="P57" i="5"/>
  <c r="L58" i="5"/>
  <c r="M58" i="5"/>
  <c r="Q58" i="5" s="1"/>
  <c r="N58" i="5"/>
  <c r="R58" i="5" s="1"/>
  <c r="O58" i="5"/>
  <c r="P58" i="5"/>
  <c r="L33" i="5"/>
  <c r="M33" i="5"/>
  <c r="Q33" i="5" s="1"/>
  <c r="N33" i="5"/>
  <c r="R33" i="5" s="1"/>
  <c r="O33" i="5"/>
  <c r="P33" i="5"/>
  <c r="L34" i="5"/>
  <c r="M34" i="5"/>
  <c r="Q34" i="5" s="1"/>
  <c r="N34" i="5"/>
  <c r="R34" i="5" s="1"/>
  <c r="O34" i="5"/>
  <c r="P34" i="5"/>
  <c r="L53" i="5"/>
  <c r="M53" i="5"/>
  <c r="Q53" i="5" s="1"/>
  <c r="N53" i="5"/>
  <c r="R53" i="5" s="1"/>
  <c r="O53" i="5"/>
  <c r="P53" i="5"/>
  <c r="L54" i="5"/>
  <c r="M54" i="5"/>
  <c r="Q54" i="5" s="1"/>
  <c r="N54" i="5"/>
  <c r="R54" i="5" s="1"/>
  <c r="O54" i="5"/>
  <c r="P54" i="5"/>
  <c r="P12" i="5"/>
  <c r="O12" i="5"/>
  <c r="N12" i="5"/>
  <c r="R12" i="5" s="1"/>
  <c r="M12" i="5"/>
  <c r="Q12" i="5" s="1"/>
  <c r="L12" i="5"/>
  <c r="L97" i="5"/>
  <c r="L93" i="5"/>
  <c r="M93" i="5"/>
  <c r="Q93" i="5" s="1"/>
  <c r="N93" i="5"/>
  <c r="R93" i="5" s="1"/>
  <c r="O93" i="5"/>
  <c r="P93" i="5"/>
  <c r="L103" i="5"/>
  <c r="M103" i="5"/>
  <c r="Q103" i="5" s="1"/>
  <c r="N103" i="5"/>
  <c r="R103" i="5" s="1"/>
  <c r="O103" i="5"/>
  <c r="P103" i="5"/>
  <c r="M97" i="5"/>
  <c r="Q97" i="5" s="1"/>
  <c r="N97" i="5"/>
  <c r="R97" i="5" s="1"/>
  <c r="O97" i="5"/>
  <c r="P97" i="5"/>
  <c r="P95" i="5"/>
  <c r="O95" i="5"/>
  <c r="N95" i="5"/>
  <c r="R95" i="5" s="1"/>
  <c r="M95" i="5"/>
  <c r="Q95" i="5" s="1"/>
  <c r="L95" i="5"/>
  <c r="L102" i="5"/>
  <c r="L92" i="5"/>
  <c r="L65" i="5"/>
  <c r="M65" i="5"/>
  <c r="Q65" i="5" s="1"/>
  <c r="N65" i="5"/>
  <c r="R65" i="5" s="1"/>
  <c r="O65" i="5"/>
  <c r="P65" i="5"/>
  <c r="L74" i="5"/>
  <c r="M74" i="5"/>
  <c r="Q74" i="5" s="1"/>
  <c r="N74" i="5"/>
  <c r="R74" i="5" s="1"/>
  <c r="O74" i="5"/>
  <c r="P74" i="5"/>
  <c r="L75" i="5"/>
  <c r="M75" i="5"/>
  <c r="Q75" i="5" s="1"/>
  <c r="N75" i="5"/>
  <c r="R75" i="5" s="1"/>
  <c r="O75" i="5"/>
  <c r="P75" i="5"/>
  <c r="L70" i="5"/>
  <c r="M70" i="5"/>
  <c r="Q70" i="5" s="1"/>
  <c r="N70" i="5"/>
  <c r="R70" i="5" s="1"/>
  <c r="O70" i="5"/>
  <c r="P70" i="5"/>
  <c r="L71" i="5"/>
  <c r="M71" i="5"/>
  <c r="Q71" i="5" s="1"/>
  <c r="N71" i="5"/>
  <c r="R71" i="5" s="1"/>
  <c r="O71" i="5"/>
  <c r="P71" i="5"/>
  <c r="L68" i="5"/>
  <c r="M68" i="5"/>
  <c r="Q68" i="5" s="1"/>
  <c r="N68" i="5"/>
  <c r="R68" i="5" s="1"/>
  <c r="O68" i="5"/>
  <c r="P68" i="5"/>
  <c r="L69" i="5"/>
  <c r="M69" i="5"/>
  <c r="Q69" i="5" s="1"/>
  <c r="N69" i="5"/>
  <c r="R69" i="5" s="1"/>
  <c r="O69" i="5"/>
  <c r="P69" i="5"/>
  <c r="L98" i="5"/>
  <c r="M98" i="5"/>
  <c r="Q98" i="5" s="1"/>
  <c r="N98" i="5"/>
  <c r="R98" i="5" s="1"/>
  <c r="O98" i="5"/>
  <c r="P98" i="5"/>
  <c r="L99" i="5"/>
  <c r="M99" i="5"/>
  <c r="Q99" i="5" s="1"/>
  <c r="N99" i="5"/>
  <c r="R99" i="5" s="1"/>
  <c r="O99" i="5"/>
  <c r="P99" i="5"/>
  <c r="L100" i="5"/>
  <c r="M100" i="5"/>
  <c r="Q100" i="5" s="1"/>
  <c r="N100" i="5"/>
  <c r="R100" i="5" s="1"/>
  <c r="O100" i="5"/>
  <c r="P100" i="5"/>
  <c r="L101" i="5"/>
  <c r="M101" i="5"/>
  <c r="Q101" i="5" s="1"/>
  <c r="N101" i="5"/>
  <c r="R101" i="5" s="1"/>
  <c r="O101" i="5"/>
  <c r="P101" i="5"/>
  <c r="L94" i="5"/>
  <c r="M94" i="5"/>
  <c r="Q94" i="5" s="1"/>
  <c r="N94" i="5"/>
  <c r="R94" i="5" s="1"/>
  <c r="O94" i="5"/>
  <c r="P94" i="5"/>
  <c r="M92" i="5"/>
  <c r="Q92" i="5" s="1"/>
  <c r="N92" i="5"/>
  <c r="R92" i="5" s="1"/>
  <c r="O92" i="5"/>
  <c r="P92" i="5"/>
  <c r="M102" i="5"/>
  <c r="Q102" i="5" s="1"/>
  <c r="N102" i="5"/>
  <c r="R102" i="5" s="1"/>
  <c r="O102" i="5"/>
  <c r="P102" i="5"/>
  <c r="L96" i="5"/>
  <c r="M96" i="5"/>
  <c r="Q96" i="5" s="1"/>
  <c r="N96" i="5"/>
  <c r="R96" i="5" s="1"/>
  <c r="O96" i="5"/>
  <c r="P96" i="5"/>
  <c r="L112" i="5"/>
  <c r="M112" i="5" s="1"/>
  <c r="P64" i="5"/>
  <c r="O64" i="5"/>
  <c r="N64" i="5"/>
  <c r="R64" i="5" s="1"/>
  <c r="M64" i="5"/>
  <c r="Q64" i="5" s="1"/>
  <c r="L64" i="5"/>
  <c r="P16" i="5"/>
  <c r="O16" i="5"/>
  <c r="O15" i="5"/>
  <c r="N16" i="5"/>
  <c r="R16" i="5" s="1"/>
  <c r="M16" i="5"/>
  <c r="Q16" i="5" s="1"/>
  <c r="P8" i="5"/>
  <c r="O8" i="5"/>
  <c r="N8" i="5"/>
  <c r="M8" i="5"/>
  <c r="L42" i="5"/>
  <c r="M42" i="5"/>
  <c r="Q42" i="5" s="1"/>
  <c r="N42" i="5"/>
  <c r="R42" i="5" s="1"/>
  <c r="O42" i="5"/>
  <c r="P42" i="5"/>
  <c r="L44" i="5"/>
  <c r="M44" i="5"/>
  <c r="Q44" i="5" s="1"/>
  <c r="N44" i="5"/>
  <c r="R44" i="5" s="1"/>
  <c r="O44" i="5"/>
  <c r="P44" i="5"/>
  <c r="L37" i="5"/>
  <c r="M37" i="5"/>
  <c r="Q37" i="5" s="1"/>
  <c r="N37" i="5"/>
  <c r="R37" i="5" s="1"/>
  <c r="O37" i="5"/>
  <c r="P37" i="5"/>
  <c r="L38" i="5"/>
  <c r="M38" i="5"/>
  <c r="Q38" i="5" s="1"/>
  <c r="N38" i="5"/>
  <c r="R38" i="5" s="1"/>
  <c r="O38" i="5"/>
  <c r="P38" i="5"/>
  <c r="L76" i="5"/>
  <c r="M76" i="5"/>
  <c r="Q76" i="5" s="1"/>
  <c r="N76" i="5"/>
  <c r="R76" i="5" s="1"/>
  <c r="O76" i="5"/>
  <c r="P76" i="5"/>
  <c r="L77" i="5"/>
  <c r="M77" i="5"/>
  <c r="Q77" i="5" s="1"/>
  <c r="N77" i="5"/>
  <c r="R77" i="5" s="1"/>
  <c r="O77" i="5"/>
  <c r="P77" i="5"/>
  <c r="L66" i="5"/>
  <c r="M66" i="5"/>
  <c r="Q66" i="5" s="1"/>
  <c r="N66" i="5"/>
  <c r="R66" i="5" s="1"/>
  <c r="O66" i="5"/>
  <c r="P66" i="5"/>
  <c r="L67" i="5"/>
  <c r="M67" i="5"/>
  <c r="Q67" i="5" s="1"/>
  <c r="N67" i="5"/>
  <c r="R67" i="5" s="1"/>
  <c r="O67" i="5"/>
  <c r="P67" i="5"/>
  <c r="L72" i="5"/>
  <c r="M72" i="5"/>
  <c r="Q72" i="5" s="1"/>
  <c r="N72" i="5"/>
  <c r="R72" i="5" s="1"/>
  <c r="O72" i="5"/>
  <c r="P72" i="5"/>
  <c r="L73" i="5"/>
  <c r="M73" i="5"/>
  <c r="Q73" i="5" s="1"/>
  <c r="N73" i="5"/>
  <c r="R73" i="5" s="1"/>
  <c r="O73" i="5"/>
  <c r="P73" i="5"/>
  <c r="L60" i="5"/>
  <c r="M60" i="5"/>
  <c r="Q60" i="5" s="1"/>
  <c r="N60" i="5"/>
  <c r="R60" i="5" s="1"/>
  <c r="O60" i="5"/>
  <c r="P60" i="5"/>
  <c r="L61" i="5"/>
  <c r="M61" i="5"/>
  <c r="Q61" i="5" s="1"/>
  <c r="N61" i="5"/>
  <c r="R61" i="5" s="1"/>
  <c r="O61" i="5"/>
  <c r="P61" i="5"/>
  <c r="L62" i="5"/>
  <c r="M62" i="5"/>
  <c r="Q62" i="5" s="1"/>
  <c r="N62" i="5"/>
  <c r="R62" i="5" s="1"/>
  <c r="O62" i="5"/>
  <c r="P62" i="5"/>
  <c r="L63" i="5"/>
  <c r="M63" i="5"/>
  <c r="Q63" i="5" s="1"/>
  <c r="N63" i="5"/>
  <c r="R63" i="5" s="1"/>
  <c r="O63" i="5"/>
  <c r="P63" i="5"/>
  <c r="L104" i="5"/>
  <c r="M104" i="5"/>
  <c r="Q104" i="5" s="1"/>
  <c r="N104" i="5"/>
  <c r="R104" i="5" s="1"/>
  <c r="O104" i="5"/>
  <c r="P104" i="5"/>
  <c r="L105" i="5"/>
  <c r="M105" i="5"/>
  <c r="Q105" i="5" s="1"/>
  <c r="N105" i="5"/>
  <c r="R105" i="5" s="1"/>
  <c r="O105" i="5"/>
  <c r="P105" i="5"/>
  <c r="L106" i="5"/>
  <c r="M106" i="5"/>
  <c r="Q106" i="5" s="1"/>
  <c r="N106" i="5"/>
  <c r="R106" i="5" s="1"/>
  <c r="O106" i="5"/>
  <c r="P106" i="5"/>
  <c r="L109" i="5"/>
  <c r="M109" i="5"/>
  <c r="Q109" i="5" s="1"/>
  <c r="N109" i="5"/>
  <c r="R109" i="5" s="1"/>
  <c r="O109" i="5"/>
  <c r="P109" i="5"/>
  <c r="L110" i="5"/>
  <c r="M110" i="5"/>
  <c r="Q110" i="5" s="1"/>
  <c r="N110" i="5"/>
  <c r="R110" i="5" s="1"/>
  <c r="O110" i="5"/>
  <c r="P110" i="5"/>
  <c r="L31" i="5"/>
  <c r="M31" i="5"/>
  <c r="Q31" i="5" s="1"/>
  <c r="N31" i="5"/>
  <c r="R31" i="5" s="1"/>
  <c r="O31" i="5"/>
  <c r="P31" i="5"/>
  <c r="L32" i="5"/>
  <c r="M32" i="5"/>
  <c r="Q32" i="5" s="1"/>
  <c r="N32" i="5"/>
  <c r="R32" i="5" s="1"/>
  <c r="O32" i="5"/>
  <c r="P32" i="5"/>
  <c r="L49" i="5"/>
  <c r="M49" i="5"/>
  <c r="Q49" i="5" s="1"/>
  <c r="N49" i="5"/>
  <c r="R49" i="5" s="1"/>
  <c r="O49" i="5"/>
  <c r="P49" i="5"/>
  <c r="L50" i="5"/>
  <c r="M50" i="5"/>
  <c r="Q50" i="5" s="1"/>
  <c r="N50" i="5"/>
  <c r="R50" i="5" s="1"/>
  <c r="O50" i="5"/>
  <c r="P50" i="5"/>
  <c r="L40" i="5"/>
  <c r="M40" i="5"/>
  <c r="Q40" i="5" s="1"/>
  <c r="N40" i="5"/>
  <c r="R40" i="5" s="1"/>
  <c r="O40" i="5"/>
  <c r="P40" i="5"/>
  <c r="L41" i="5"/>
  <c r="M41" i="5"/>
  <c r="Q41" i="5" s="1"/>
  <c r="N41" i="5"/>
  <c r="R41" i="5" s="1"/>
  <c r="O41" i="5"/>
  <c r="P41" i="5"/>
  <c r="P17" i="5"/>
  <c r="O17" i="5"/>
  <c r="N17" i="5"/>
  <c r="R17" i="5" s="1"/>
  <c r="M17" i="5"/>
  <c r="Q17" i="5" s="1"/>
  <c r="L17" i="5"/>
  <c r="L14" i="5"/>
  <c r="M14" i="5"/>
  <c r="Q14" i="5" s="1"/>
  <c r="N14" i="5"/>
  <c r="R14" i="5" s="1"/>
  <c r="O14" i="5"/>
  <c r="P14" i="5"/>
  <c r="L15" i="5"/>
  <c r="M15" i="5"/>
  <c r="Q15" i="5" s="1"/>
  <c r="N15" i="5"/>
  <c r="R15" i="5" s="1"/>
  <c r="P15" i="5"/>
  <c r="P9" i="5"/>
  <c r="O9" i="5"/>
  <c r="N9" i="5"/>
  <c r="R9" i="5" s="1"/>
  <c r="M9" i="5"/>
  <c r="Q9" i="5" s="1"/>
  <c r="L9" i="5"/>
  <c r="L18" i="5"/>
  <c r="M18" i="5"/>
  <c r="Q18" i="5" s="1"/>
  <c r="N18" i="5"/>
  <c r="R18" i="5" s="1"/>
  <c r="O18" i="5"/>
  <c r="P18" i="5"/>
  <c r="L19" i="5"/>
  <c r="M19" i="5"/>
  <c r="Q19" i="5" s="1"/>
  <c r="N19" i="5"/>
  <c r="R19" i="5" s="1"/>
  <c r="O19" i="5"/>
  <c r="P19" i="5"/>
  <c r="P11" i="5"/>
  <c r="O11" i="5"/>
  <c r="N11" i="5"/>
  <c r="M11" i="5"/>
  <c r="L11" i="5"/>
  <c r="P10" i="5"/>
  <c r="O10" i="5"/>
  <c r="N10" i="5"/>
  <c r="M10" i="5"/>
  <c r="L10" i="5"/>
  <c r="Q48" i="5" l="1"/>
  <c r="Q46" i="5" s="1"/>
  <c r="M46" i="5"/>
  <c r="R48" i="5"/>
  <c r="R46" i="5" s="1"/>
  <c r="N46" i="5"/>
  <c r="R47" i="5"/>
  <c r="R45" i="5" s="1"/>
  <c r="N45" i="5"/>
  <c r="Q47" i="5"/>
  <c r="Q45" i="5" s="1"/>
  <c r="M45" i="5"/>
  <c r="P112" i="5"/>
  <c r="O112" i="5"/>
  <c r="R112" i="5"/>
  <c r="S112" i="5"/>
  <c r="N112" i="5"/>
  <c r="Q112" i="5"/>
  <c r="L16" i="5" l="1"/>
  <c r="L8" i="5"/>
  <c r="H49" i="5"/>
  <c r="Q8" i="5" l="1"/>
  <c r="R8" i="5"/>
  <c r="Q11" i="5"/>
  <c r="R11" i="5"/>
  <c r="Q10" i="5"/>
  <c r="R10" i="5"/>
</calcChain>
</file>

<file path=xl/comments1.xml><?xml version="1.0" encoding="utf-8"?>
<comments xmlns="http://schemas.openxmlformats.org/spreadsheetml/2006/main">
  <authors>
    <author>Виолетта А. Аршинова</author>
  </authors>
  <commentList>
    <comment ref="J96" authorId="0" shapeId="0">
      <text>
        <r>
          <rPr>
            <b/>
            <sz val="9"/>
            <color indexed="81"/>
            <rFont val="Tahoma"/>
            <family val="2"/>
            <charset val="204"/>
          </rPr>
          <t>отгрузка без упаковки</t>
        </r>
      </text>
    </comment>
  </commentList>
</comments>
</file>

<file path=xl/sharedStrings.xml><?xml version="1.0" encoding="utf-8"?>
<sst xmlns="http://schemas.openxmlformats.org/spreadsheetml/2006/main" count="551" uniqueCount="261">
  <si>
    <t>Рядовая плитка</t>
  </si>
  <si>
    <t>Угловые элементы</t>
  </si>
  <si>
    <t>Наименование продукции</t>
  </si>
  <si>
    <t>Упаковка</t>
  </si>
  <si>
    <t>10</t>
  </si>
  <si>
    <t>Шт.</t>
  </si>
  <si>
    <t>16</t>
  </si>
  <si>
    <t>0,5 кв.м</t>
  </si>
  <si>
    <t>0,6 кв.м</t>
  </si>
  <si>
    <t>1  пог.м</t>
  </si>
  <si>
    <t>1 пог.м</t>
  </si>
  <si>
    <t>2 пог.м</t>
  </si>
  <si>
    <t>0,88 кв.м</t>
  </si>
  <si>
    <t xml:space="preserve"> Рекомендуемая розничная цена  </t>
  </si>
  <si>
    <t>глыбы</t>
  </si>
  <si>
    <t>0,8 кв.м</t>
  </si>
  <si>
    <t>9% от 201- 250тыс. руб.</t>
  </si>
  <si>
    <t>11% от 251 тыс. руб.</t>
  </si>
  <si>
    <t>Цена, руб. за кв.м./пог.м</t>
  </si>
  <si>
    <t>16/7</t>
  </si>
  <si>
    <t xml:space="preserve">Прайс лист на сухие смеси ''LEONARDO-STONE''                    </t>
  </si>
  <si>
    <t>наименование</t>
  </si>
  <si>
    <t>назначение</t>
  </si>
  <si>
    <t>вес кг</t>
  </si>
  <si>
    <t>розничная цена</t>
  </si>
  <si>
    <t>25кг</t>
  </si>
  <si>
    <t>Цементная декоративная затирка "белая"</t>
  </si>
  <si>
    <t>Цветная цементная декоративная затирка, предназначенная для расшивки швов при облицовке фасадов зданий природным или искусственным камнем. Ширина шва до 30 мм .</t>
  </si>
  <si>
    <t>Цементная декоративная затирка "серая"</t>
  </si>
  <si>
    <t>Цементная декоративная затирка "Цветная"</t>
  </si>
  <si>
    <t>38,4</t>
  </si>
  <si>
    <t>0,94 кв.м</t>
  </si>
  <si>
    <t>0,62 кв.м</t>
  </si>
  <si>
    <t>10/20*10</t>
  </si>
  <si>
    <r>
      <t xml:space="preserve">Венеция  </t>
    </r>
    <r>
      <rPr>
        <b/>
        <i/>
        <sz val="9"/>
        <rFont val="Arial Cyr"/>
        <charset val="204"/>
      </rPr>
      <t>(с расшивкой 3см)</t>
    </r>
  </si>
  <si>
    <t>вес за кв.м. и пог.м.</t>
  </si>
  <si>
    <t>34</t>
  </si>
  <si>
    <t>13</t>
  </si>
  <si>
    <t>49</t>
  </si>
  <si>
    <t>Вес (кг)за упаковку</t>
  </si>
  <si>
    <t>1,85 кв.м</t>
  </si>
  <si>
    <t>1,3 пог.м</t>
  </si>
  <si>
    <t>1,12 пог.м</t>
  </si>
  <si>
    <t>0,95 кв.м</t>
  </si>
  <si>
    <t>29,4*14,7</t>
  </si>
  <si>
    <t>Норма упаковки</t>
  </si>
  <si>
    <t>Кол-во шт. в упаковке</t>
  </si>
  <si>
    <t>32</t>
  </si>
  <si>
    <t>13,2/28*14,7</t>
  </si>
  <si>
    <t>8,5/18,6*19,3</t>
  </si>
  <si>
    <t>19,3*19,3</t>
  </si>
  <si>
    <t>0,68 кв.м</t>
  </si>
  <si>
    <r>
      <t xml:space="preserve">Милан </t>
    </r>
    <r>
      <rPr>
        <b/>
        <sz val="10"/>
        <rFont val="Arial Cyr"/>
        <charset val="204"/>
      </rPr>
      <t xml:space="preserve"> </t>
    </r>
    <r>
      <rPr>
        <b/>
        <i/>
        <sz val="9"/>
        <rFont val="Arial Cyr"/>
        <charset val="204"/>
      </rPr>
      <t>( с расшивкой-1,5 см.)</t>
    </r>
  </si>
  <si>
    <r>
      <t xml:space="preserve">Турин </t>
    </r>
    <r>
      <rPr>
        <b/>
        <sz val="10"/>
        <rFont val="Arial Cyr"/>
        <charset val="204"/>
      </rPr>
      <t xml:space="preserve"> </t>
    </r>
    <r>
      <rPr>
        <b/>
        <i/>
        <sz val="9"/>
        <rFont val="Arial Cyr"/>
        <charset val="204"/>
      </rPr>
      <t>( с расшивкой-1,5 см.)</t>
    </r>
  </si>
  <si>
    <r>
      <t>Неаполь</t>
    </r>
    <r>
      <rPr>
        <b/>
        <sz val="10"/>
        <rFont val="Arial Cyr"/>
        <charset val="204"/>
      </rPr>
      <t xml:space="preserve"> </t>
    </r>
    <r>
      <rPr>
        <b/>
        <i/>
        <sz val="9"/>
        <rFont val="Arial Cyr"/>
        <charset val="204"/>
      </rPr>
      <t>( с расшивкой-1,2 см.)</t>
    </r>
  </si>
  <si>
    <t>39,3*14,5</t>
  </si>
  <si>
    <t>35</t>
  </si>
  <si>
    <t>29,3*14,5</t>
  </si>
  <si>
    <t>33</t>
  </si>
  <si>
    <t>7,4/17,6*14,5</t>
  </si>
  <si>
    <t>12,5/26*14,5</t>
  </si>
  <si>
    <t>19,5*10;29,5*10; 39,5*10</t>
  </si>
  <si>
    <t>1,14 кв.м</t>
  </si>
  <si>
    <t>2,18 пог.м</t>
  </si>
  <si>
    <t>7,5/17,2*10</t>
  </si>
  <si>
    <t>1,88 пог.м</t>
  </si>
  <si>
    <t>7,7/17*8</t>
  </si>
  <si>
    <t>29,4*11,8</t>
  </si>
  <si>
    <t>13,6/27,5*11,8</t>
  </si>
  <si>
    <t>0,69 кв.м</t>
  </si>
  <si>
    <t>1,06 пог.м</t>
  </si>
  <si>
    <t>24,2*7,8</t>
  </si>
  <si>
    <t>10/22,4*7,8</t>
  </si>
  <si>
    <t>1,62 пог.м</t>
  </si>
  <si>
    <t>29,6*18,1</t>
  </si>
  <si>
    <t>0,98 кв.м</t>
  </si>
  <si>
    <t>1,36 пог.м</t>
  </si>
  <si>
    <t>13,4/28*18,1</t>
  </si>
  <si>
    <t>19,8*9,9</t>
  </si>
  <si>
    <t>8,8/18*9,9</t>
  </si>
  <si>
    <t>0,78 кв.м</t>
  </si>
  <si>
    <t>Отклонения по длине и ширине при наибольшем линейном размере изделия , мм, не более :</t>
  </si>
  <si>
    <t>От 100 до 200 включительно</t>
  </si>
  <si>
    <t>±  2 мм</t>
  </si>
  <si>
    <t>Свыше 400 до 500 включительно</t>
  </si>
  <si>
    <t>±  5 мм</t>
  </si>
  <si>
    <t>Свыше 200 до 300 включительно</t>
  </si>
  <si>
    <t>±  3 мм</t>
  </si>
  <si>
    <t>Свыше 500</t>
  </si>
  <si>
    <t>±  7 мм</t>
  </si>
  <si>
    <t>Свыше 300 до 400 включительно</t>
  </si>
  <si>
    <t>Отклонение по толщине изделий, мм;</t>
  </si>
  <si>
    <t>0,82 кв.м</t>
  </si>
  <si>
    <t>39,4*19,5*2,3</t>
  </si>
  <si>
    <t>50*25*3</t>
  </si>
  <si>
    <r>
      <t xml:space="preserve">Верона                                                </t>
    </r>
    <r>
      <rPr>
        <b/>
        <i/>
        <sz val="11"/>
        <rFont val="Arial Cyr"/>
        <charset val="204"/>
      </rPr>
      <t xml:space="preserve">          "под натуральный камень''</t>
    </r>
  </si>
  <si>
    <r>
      <t>Прованс</t>
    </r>
    <r>
      <rPr>
        <sz val="9"/>
        <rFont val="Arial Cyr"/>
        <charset val="204"/>
      </rPr>
      <t xml:space="preserve"> </t>
    </r>
    <r>
      <rPr>
        <b/>
        <i/>
        <sz val="9"/>
        <rFont val="Arial Cyr"/>
        <charset val="204"/>
      </rPr>
      <t>(с расшивкой 1,2см от максимальной высоты и длины камня)</t>
    </r>
  </si>
  <si>
    <r>
      <t xml:space="preserve">Мадрид  </t>
    </r>
    <r>
      <rPr>
        <b/>
        <i/>
        <sz val="9"/>
        <rFont val="Arial Cyr"/>
        <charset val="204"/>
      </rPr>
      <t xml:space="preserve"> (с расшивкой 1,2см от максимальной высоты и длины камня)</t>
    </r>
  </si>
  <si>
    <r>
      <t xml:space="preserve">Бергамо  </t>
    </r>
    <r>
      <rPr>
        <b/>
        <i/>
        <sz val="9"/>
        <rFont val="Arial Cyr"/>
        <charset val="204"/>
      </rPr>
      <t xml:space="preserve"> (с расшивкой 3 см от максимальной высоты и длины камня)</t>
    </r>
  </si>
  <si>
    <r>
      <t xml:space="preserve">Рим  </t>
    </r>
    <r>
      <rPr>
        <b/>
        <i/>
        <sz val="9"/>
        <rFont val="Arial Cyr"/>
        <charset val="204"/>
      </rPr>
      <t xml:space="preserve"> (с расшивкой 3см )</t>
    </r>
  </si>
  <si>
    <r>
      <t xml:space="preserve">Анкона (10) </t>
    </r>
    <r>
      <rPr>
        <b/>
        <i/>
        <sz val="10"/>
        <rFont val="Arial Cyr"/>
        <charset val="204"/>
      </rPr>
      <t>(с расшивкой-1,5 см.  ''под неотесанный природный камень''</t>
    </r>
  </si>
  <si>
    <r>
      <t xml:space="preserve">Анкона (8) </t>
    </r>
    <r>
      <rPr>
        <b/>
        <i/>
        <sz val="10"/>
        <rFont val="Arial Cyr"/>
        <charset val="204"/>
      </rPr>
      <t>(с расшивкой-1,5 см.)    ''под неотесанный природный камень''</t>
    </r>
  </si>
  <si>
    <t>новинка</t>
  </si>
  <si>
    <t>44,5*16,7*3</t>
  </si>
  <si>
    <t>20*10;30*10;40*10;50*10;</t>
  </si>
  <si>
    <t>30*10;40*10;50*10</t>
  </si>
  <si>
    <t>40*10;50*10</t>
  </si>
  <si>
    <t xml:space="preserve"> </t>
  </si>
  <si>
    <t>0,61 кв.м</t>
  </si>
  <si>
    <t>1,42 пог.м</t>
  </si>
  <si>
    <t>2,2 пог.м</t>
  </si>
  <si>
    <t>Приложение №1</t>
  </si>
  <si>
    <t>Цена для  дилеров          25%</t>
  </si>
  <si>
    <r>
      <t>Лион</t>
    </r>
    <r>
      <rPr>
        <b/>
        <i/>
        <sz val="10"/>
        <rFont val="Arial Cyr"/>
        <charset val="204"/>
      </rPr>
      <t xml:space="preserve"> </t>
    </r>
    <r>
      <rPr>
        <b/>
        <i/>
        <sz val="9"/>
        <rFont val="Arial Cyr"/>
        <charset val="204"/>
      </rPr>
      <t>( с расшивкой-1,2 см.) "под клинкерный кирпич''</t>
    </r>
  </si>
  <si>
    <t>не форматный</t>
  </si>
  <si>
    <t>20*10;30*10;40*10;50*10;33*10</t>
  </si>
  <si>
    <t>1,23 пог.м</t>
  </si>
  <si>
    <t>0,9 кв.м</t>
  </si>
  <si>
    <t>1,19 кв.м</t>
  </si>
  <si>
    <t>33/11*16,7</t>
  </si>
  <si>
    <t>44,5*16,7</t>
  </si>
  <si>
    <t>0,59 кв.м</t>
  </si>
  <si>
    <r>
      <t xml:space="preserve">Шампань                                        </t>
    </r>
    <r>
      <rPr>
        <b/>
        <i/>
        <sz val="12"/>
        <rFont val="Arial Cyr"/>
        <charset val="204"/>
      </rPr>
      <t xml:space="preserve">    "имитация фактуры сланца"</t>
    </r>
  </si>
  <si>
    <t>39*9,5</t>
  </si>
  <si>
    <t>38,5*19,5*2</t>
  </si>
  <si>
    <t>шт</t>
  </si>
  <si>
    <r>
      <t>Угловые элементы/</t>
    </r>
    <r>
      <rPr>
        <b/>
        <sz val="12"/>
        <rFont val="Arial Cyr"/>
        <charset val="204"/>
      </rPr>
      <t>шт</t>
    </r>
  </si>
  <si>
    <t>нет фото</t>
  </si>
  <si>
    <r>
      <t xml:space="preserve">Шато </t>
    </r>
    <r>
      <rPr>
        <b/>
        <i/>
        <sz val="9"/>
        <rFont val="Arial Cyr"/>
        <charset val="204"/>
      </rPr>
      <t xml:space="preserve"> (с расшивкой 1,5 см)</t>
    </r>
  </si>
  <si>
    <r>
      <t xml:space="preserve">Сан-Марино </t>
    </r>
    <r>
      <rPr>
        <b/>
        <i/>
        <sz val="9"/>
        <rFont val="Arial Cyr"/>
        <charset val="204"/>
      </rPr>
      <t>(с расшивокй 1,2 см.)</t>
    </r>
  </si>
  <si>
    <r>
      <t xml:space="preserve">Версаль </t>
    </r>
    <r>
      <rPr>
        <b/>
        <i/>
        <sz val="9"/>
        <rFont val="Arial Cyr"/>
        <charset val="204"/>
      </rPr>
      <t>(с расшивокй 1,2 см.)</t>
    </r>
  </si>
  <si>
    <r>
      <t xml:space="preserve">Монако </t>
    </r>
    <r>
      <rPr>
        <b/>
        <i/>
        <sz val="9"/>
        <rFont val="Arial Cyr"/>
        <charset val="204"/>
      </rPr>
      <t>( с расшивкой 1,5 см.)</t>
    </r>
  </si>
  <si>
    <r>
      <t>Палермо</t>
    </r>
    <r>
      <rPr>
        <b/>
        <i/>
        <sz val="9"/>
        <rFont val="Arial Cyr"/>
        <charset val="204"/>
      </rPr>
      <t xml:space="preserve"> ( с расшивкой-1,5 см.)</t>
    </r>
  </si>
  <si>
    <r>
      <t xml:space="preserve">Марсель </t>
    </r>
    <r>
      <rPr>
        <b/>
        <i/>
        <sz val="9"/>
        <rFont val="Arial Cyr"/>
        <charset val="204"/>
      </rPr>
      <t>(с расшивкой 1,5 см.)</t>
    </r>
  </si>
  <si>
    <r>
      <t xml:space="preserve">Капри </t>
    </r>
    <r>
      <rPr>
        <b/>
        <i/>
        <sz val="9"/>
        <rFont val="Arial Cyr"/>
        <charset val="204"/>
      </rPr>
      <t>( с расшивкой-1,5 см.)</t>
    </r>
  </si>
  <si>
    <t>1,76 пог.м</t>
  </si>
  <si>
    <r>
      <t xml:space="preserve">Анкона (9,5) </t>
    </r>
    <r>
      <rPr>
        <b/>
        <i/>
        <sz val="10"/>
        <rFont val="Arial Cyr"/>
        <charset val="204"/>
      </rPr>
      <t>(с расшивкой-1,5 см.  ''под неотесанный природный камень''</t>
    </r>
  </si>
  <si>
    <t>7,5/27*9,5</t>
  </si>
  <si>
    <t>1,4 пог.м</t>
  </si>
  <si>
    <r>
      <t>Иль-Де-Франс</t>
    </r>
    <r>
      <rPr>
        <b/>
        <sz val="10"/>
        <rFont val="Arial Cyr"/>
        <charset val="204"/>
      </rPr>
      <t xml:space="preserve"> </t>
    </r>
    <r>
      <rPr>
        <b/>
        <i/>
        <sz val="9"/>
        <rFont val="Arial Cyr"/>
        <charset val="204"/>
      </rPr>
      <t>( с расшивкой-1,2 см.)</t>
    </r>
  </si>
  <si>
    <r>
      <t xml:space="preserve">Авиньон </t>
    </r>
    <r>
      <rPr>
        <b/>
        <i/>
        <sz val="9"/>
        <rFont val="Arial Cyr"/>
        <charset val="204"/>
      </rPr>
      <t>(с расшивокй 1,2 см.)</t>
    </r>
  </si>
  <si>
    <r>
      <t xml:space="preserve">Дижон </t>
    </r>
    <r>
      <rPr>
        <sz val="9"/>
        <rFont val="Arial Cyr"/>
        <charset val="204"/>
      </rPr>
      <t xml:space="preserve"> </t>
    </r>
    <r>
      <rPr>
        <b/>
        <i/>
        <sz val="9"/>
        <rFont val="Arial Cyr"/>
        <charset val="204"/>
      </rPr>
      <t>(с расшивкой 1,2см )</t>
    </r>
  </si>
  <si>
    <r>
      <t xml:space="preserve">Париж  </t>
    </r>
    <r>
      <rPr>
        <b/>
        <i/>
        <sz val="9"/>
        <rFont val="Arial Cyr"/>
        <charset val="204"/>
      </rPr>
      <t xml:space="preserve"> (с расшивкой 1,2см )</t>
    </r>
  </si>
  <si>
    <r>
      <t xml:space="preserve">Лувр  </t>
    </r>
    <r>
      <rPr>
        <b/>
        <i/>
        <sz val="9"/>
        <rFont val="Arial Cyr"/>
        <charset val="204"/>
      </rPr>
      <t xml:space="preserve"> (с расшивкой 1,2см )</t>
    </r>
  </si>
  <si>
    <r>
      <t xml:space="preserve">Сен-Жермен  </t>
    </r>
    <r>
      <rPr>
        <b/>
        <i/>
        <sz val="9"/>
        <rFont val="Arial Cyr"/>
        <charset val="204"/>
      </rPr>
      <t>(с расшивокй 1,2 см.)</t>
    </r>
  </si>
  <si>
    <r>
      <t xml:space="preserve">Лондон  </t>
    </r>
    <r>
      <rPr>
        <b/>
        <i/>
        <sz val="9"/>
        <rFont val="Arial Cyr"/>
        <charset val="204"/>
      </rPr>
      <t>(с расшивокй 1,2 см.)</t>
    </r>
  </si>
  <si>
    <t>30*10*1,5</t>
  </si>
  <si>
    <r>
      <t xml:space="preserve">Руан   </t>
    </r>
    <r>
      <rPr>
        <b/>
        <i/>
        <sz val="9"/>
        <rFont val="Arial Cyr"/>
        <charset val="204"/>
      </rPr>
      <t>(с расшивокй 1,2 см.)</t>
    </r>
  </si>
  <si>
    <t>19,1*4,8*1,1</t>
  </si>
  <si>
    <t>20,5*6*1,5</t>
  </si>
  <si>
    <t>18,5/9*6*1,5</t>
  </si>
  <si>
    <t>21,5*6,6*1,3</t>
  </si>
  <si>
    <t>20*5,0*1,4</t>
  </si>
  <si>
    <t>24*5,0*1,6</t>
  </si>
  <si>
    <t>27%                              от 101-170 тыс. руб.</t>
  </si>
  <si>
    <t>28%                             от 171-200 тыс. руб.</t>
  </si>
  <si>
    <t>29%                        от 200-270 тыс. руб.</t>
  </si>
  <si>
    <t>26%                                  от 51-100 тыс. руб.</t>
  </si>
  <si>
    <t>скала</t>
  </si>
  <si>
    <t>кирпич</t>
  </si>
  <si>
    <t>плоский камень</t>
  </si>
  <si>
    <t>крупноформатный камень</t>
  </si>
  <si>
    <t>18,5/9*5,0*1,4</t>
  </si>
  <si>
    <t>18,5/9*4,7*1,3</t>
  </si>
  <si>
    <t xml:space="preserve"> Представительство ООО ''Леонардо-Стоун'' находится: г. Москва, 2я Рыбинская д. 13 к. 41</t>
  </si>
  <si>
    <t>24,7*6,7*1,4</t>
  </si>
  <si>
    <t>22/11*6,7*1,4</t>
  </si>
  <si>
    <t>6,5*21*1,2</t>
  </si>
  <si>
    <t>9/19*6,5*1,2</t>
  </si>
  <si>
    <t>22/10,7*5,0*1,6</t>
  </si>
  <si>
    <t>25*6,5*1,5</t>
  </si>
  <si>
    <t>21,5*6,5*1,5</t>
  </si>
  <si>
    <t>19,3/9,3*6,5*1,4</t>
  </si>
  <si>
    <t>26,3*8*1,7</t>
  </si>
  <si>
    <t>11/24,5*1,7</t>
  </si>
  <si>
    <t>21,3*5,3*1,2</t>
  </si>
  <si>
    <t>9,4/20*5,3*1,2</t>
  </si>
  <si>
    <t>20/10*6,6*1,3</t>
  </si>
  <si>
    <t>20,4*4,7*1,3</t>
  </si>
  <si>
    <t>Размеры плитки                               (дл, выс, толщ.)</t>
  </si>
  <si>
    <t>Размеры плитки (дл, выс, толщ)</t>
  </si>
  <si>
    <t>33,5/10*19,5*2,3</t>
  </si>
  <si>
    <t>17,6/36,4*19,5*2</t>
  </si>
  <si>
    <t>39/12*25*3</t>
  </si>
  <si>
    <t>Водостойкая клеевая смесь для укладки на пол и стены всех видов керамической плитки. Для наружных и внутренних работ. Удерживаемый вес плитки – не менее 70 кг/м2 .</t>
  </si>
  <si>
    <t>Водостойкая, усиленная клеевая смесь для укладки плит из керамогранита, мрамора и композитного камня. Для наружных и внутренних работ. Удерживаемый вес плитки – не менее 100 кг/м2.</t>
  </si>
  <si>
    <t>БЕЛАЯ, водостойкая, усиленная клеевая смесь для укладки всех видов керамической плитки, мрамора, натурального или искусственного камня. Для наружных и внутренних работ. Удерживаемый вес плитки – не менее 100 кг/м2.</t>
  </si>
  <si>
    <t>Клей PL серый Keramogranit 0322 
 (Экстра-Керамогранит) (25кг)</t>
  </si>
  <si>
    <t>Водостойкая, усиленная, беспылевая клеевая смесь для укладки тяжелой плитки больших размеров, натурального или искусственного камня. Для наружных и внутренних работ. Удерживаемый вес плитки – не менее 100 кг/м2.</t>
  </si>
  <si>
    <t>Клей PL серый 
Premium 0314
 (премиум-беспылевой) (25кг)</t>
  </si>
  <si>
    <t>Клей  ЭКСТРА К-17 (БЕЛЫЙ) (25кг)</t>
  </si>
  <si>
    <t xml:space="preserve">    Клей PL серый Basis (Ультра-Универсал) (25кг)0311 
</t>
  </si>
  <si>
    <r>
      <t>Луара</t>
    </r>
    <r>
      <rPr>
        <b/>
        <i/>
        <sz val="10"/>
        <rFont val="Arial Cyr"/>
        <charset val="204"/>
      </rPr>
      <t xml:space="preserve">                                                                               "под натуральный камень''</t>
    </r>
  </si>
  <si>
    <r>
      <t xml:space="preserve">Леонардо                                               </t>
    </r>
    <r>
      <rPr>
        <b/>
        <i/>
        <sz val="11"/>
        <rFont val="Arial Cyr"/>
        <charset val="204"/>
      </rPr>
      <t xml:space="preserve">         ''под необработанный камень''</t>
    </r>
  </si>
  <si>
    <r>
      <t xml:space="preserve">Перуджа                                                       </t>
    </r>
    <r>
      <rPr>
        <b/>
        <i/>
        <sz val="11"/>
        <rFont val="Arial Cyr"/>
        <charset val="204"/>
      </rPr>
      <t xml:space="preserve"> ''под необработанный камень''</t>
    </r>
  </si>
  <si>
    <r>
      <t xml:space="preserve">Корсика                                                          </t>
    </r>
    <r>
      <rPr>
        <b/>
        <i/>
        <sz val="11"/>
        <rFont val="Arial Cyr"/>
        <charset val="204"/>
      </rPr>
      <t>"под натуральный камень''</t>
    </r>
  </si>
  <si>
    <t>33*10</t>
  </si>
  <si>
    <t>23,5/11*6,5*1,5</t>
  </si>
  <si>
    <t>сухие смеси</t>
  </si>
  <si>
    <r>
      <t xml:space="preserve"> наценка на цвета  </t>
    </r>
    <r>
      <rPr>
        <b/>
        <sz val="13"/>
        <rFont val="Calibri"/>
        <family val="2"/>
        <charset val="204"/>
      </rPr>
      <t>**</t>
    </r>
  </si>
  <si>
    <t>510/830</t>
  </si>
  <si>
    <t xml:space="preserve"> 709</t>
  </si>
  <si>
    <t xml:space="preserve">  * цена указана за метр с учетом нормативной расшивки шва//   ** наценка прибавляется к цене по соответствующей объему колонке.</t>
  </si>
  <si>
    <t xml:space="preserve">Прайс лист на декоративный облицовочный камень''LEONARDO-STONE''        </t>
  </si>
  <si>
    <t>8,5/18*10</t>
  </si>
  <si>
    <r>
      <t xml:space="preserve">Бремен </t>
    </r>
    <r>
      <rPr>
        <sz val="9"/>
        <rFont val="Arial Cyr"/>
        <charset val="204"/>
      </rPr>
      <t xml:space="preserve"> </t>
    </r>
    <r>
      <rPr>
        <b/>
        <i/>
        <sz val="9"/>
        <rFont val="Arial Cyr"/>
        <charset val="204"/>
      </rPr>
      <t>(с расшивкой 1,2см )</t>
    </r>
  </si>
  <si>
    <t>910</t>
  </si>
  <si>
    <t>Фиксатор шва 12/30 (упаковка 200 шт)</t>
  </si>
  <si>
    <t>Уп/200 шт.</t>
  </si>
  <si>
    <t>Фиксатор шва 15/30 (упаковка 150 шт)</t>
  </si>
  <si>
    <t>Уп/150 шт.</t>
  </si>
  <si>
    <t>40х20х2</t>
  </si>
  <si>
    <t>Отсутствуют</t>
  </si>
  <si>
    <t>21х6,5х1</t>
  </si>
  <si>
    <t xml:space="preserve">отсутствуют </t>
  </si>
  <si>
    <t>15,4</t>
  </si>
  <si>
    <t>1.12 кв.м</t>
  </si>
  <si>
    <t>21х6,5х1,1</t>
  </si>
  <si>
    <t xml:space="preserve">1.09 кв.м </t>
  </si>
  <si>
    <t>Заказы принимаются  по тел.8-926-331-63-22,8-929-628-16-50,8-929-628-16-51,8-495-988-29-21</t>
  </si>
  <si>
    <t>8-926-331-63-22,8-929-628-16-50,8-929-628-16-51,8-495-988-29-21</t>
  </si>
  <si>
    <t>Орли (с расшивкой 1,2 см.)</t>
  </si>
  <si>
    <t>21*6,0*1</t>
  </si>
  <si>
    <t>19,5/9*6,5</t>
  </si>
  <si>
    <t>19,1/9,8*6,5</t>
  </si>
  <si>
    <t>1 кв.м</t>
  </si>
  <si>
    <t>Орлеан  (с расшивкой 1,2см от максимальной высоты и длины камня)</t>
  </si>
  <si>
    <t>Мадрид штамп.</t>
  </si>
  <si>
    <t>шт.</t>
  </si>
  <si>
    <t>0,85:0,94</t>
  </si>
  <si>
    <t>Париж (2) (с расшивкой 1,2см)</t>
  </si>
  <si>
    <t>330/340/401/408/420/441/442/ 443/496/737/747/767/776/779/787/788</t>
  </si>
  <si>
    <t>24,7*6,7*1</t>
  </si>
  <si>
    <t>330/340/401/408/420/441/442/ 443/496/737/747/767/776/779/787</t>
  </si>
  <si>
    <t>26,1*7,7*1,5</t>
  </si>
  <si>
    <t>0,97 кв.м</t>
  </si>
  <si>
    <t xml:space="preserve">     ФОРЛИ                                    (с расшивкой 1,5 см)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</si>
  <si>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</si>
  <si>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0,8</t>
  </si>
  <si>
    <r>
      <t xml:space="preserve">Бретань    </t>
    </r>
    <r>
      <rPr>
        <b/>
        <i/>
        <sz val="9"/>
        <rFont val="Arial Cyr"/>
        <charset val="204"/>
      </rPr>
      <t xml:space="preserve"> (с расшивкой  1,5 см )</t>
    </r>
  </si>
  <si>
    <t>0,84м.п.</t>
  </si>
  <si>
    <t>1,24м.п.</t>
  </si>
  <si>
    <t>1,12м.п.</t>
  </si>
  <si>
    <t>0,72м.п.</t>
  </si>
  <si>
    <t>1,3 кв.м</t>
  </si>
  <si>
    <t xml:space="preserve"> Цены действительны с 15/01/2019 г.8-926-331-63-22,8-929-628-16-50,8-929-628-16-51,8-495-988-29-21
</t>
  </si>
  <si>
    <t xml:space="preserve"> Цены действительны с 15/01/2019 г.</t>
  </si>
  <si>
    <r>
      <t>Дижон</t>
    </r>
    <r>
      <rPr>
        <b/>
        <sz val="14"/>
        <rFont val="Arial Cyr"/>
        <charset val="204"/>
      </rPr>
      <t xml:space="preserve"> SLIM BRICK</t>
    </r>
    <r>
      <rPr>
        <b/>
        <sz val="12"/>
        <rFont val="Arial Cyr"/>
        <charset val="204"/>
      </rPr>
      <t xml:space="preserve"> (с расшивкой 1,2см )</t>
    </r>
  </si>
  <si>
    <r>
      <rPr>
        <b/>
        <sz val="14"/>
        <rFont val="Arial Cyr"/>
        <charset val="204"/>
      </rPr>
      <t xml:space="preserve">           Брю́гге  </t>
    </r>
    <r>
      <rPr>
        <b/>
        <sz val="12"/>
        <rFont val="Arial Cyr"/>
        <charset val="204"/>
      </rPr>
      <t xml:space="preserve">     SLIM BRICK                      (с расшивокй 1,2 см.)</t>
    </r>
  </si>
  <si>
    <t>+ 180 руб.</t>
  </si>
  <si>
    <t>+ 130 руб.</t>
  </si>
  <si>
    <t>+ 80 руб.</t>
  </si>
  <si>
    <t>+ 180 руб</t>
  </si>
  <si>
    <t>+ 130 руб</t>
  </si>
  <si>
    <t>470</t>
  </si>
  <si>
    <t>660</t>
  </si>
  <si>
    <t>670</t>
  </si>
  <si>
    <t>1200</t>
  </si>
  <si>
    <t>1250</t>
  </si>
  <si>
    <t>300</t>
  </si>
  <si>
    <t>Цена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</si>
</sst>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,##0&quot;р.&quot;"/>
    <numFmt numFmtId="165" formatCode="#,##0.00\ &quot;₽&quot;"/>
  </numFmts>
  <fonts count="54" x14ac:knownFonts="1">
    <font>
      <sz val="10"/>
      <name val="Arial Cyr"/>
      <charset val="204"/>
    </font>
    <font>
      <b/>
      <i/>
      <sz val="12"/>
      <name val="Arial Cyr"/>
      <family val="2"/>
      <charset val="204"/>
    </font>
    <font>
      <b/>
      <sz val="12"/>
      <name val="Arial Cyr"/>
      <family val="2"/>
      <charset val="204"/>
    </font>
    <font>
      <b/>
      <sz val="10"/>
      <name val="Arial Cyr"/>
      <family val="2"/>
      <charset val="204"/>
    </font>
    <font>
      <sz val="7"/>
      <name val="Arial Cyr"/>
      <family val="2"/>
      <charset val="204"/>
    </font>
    <font>
      <b/>
      <u/>
      <sz val="12"/>
      <name val="Arial Cyr"/>
      <family val="2"/>
      <charset val="204"/>
    </font>
    <font>
      <sz val="8"/>
      <name val="Arial Cyr"/>
      <charset val="204"/>
    </font>
    <font>
      <b/>
      <i/>
      <sz val="10"/>
      <name val="Arial Cyr"/>
      <charset val="204"/>
    </font>
    <font>
      <b/>
      <sz val="10"/>
      <name val="Arial Cyr"/>
      <charset val="204"/>
    </font>
    <font>
      <b/>
      <i/>
      <sz val="9"/>
      <name val="Arial Cyr"/>
      <charset val="204"/>
    </font>
    <font>
      <b/>
      <sz val="11"/>
      <name val="Arial Cyr"/>
      <charset val="204"/>
    </font>
    <font>
      <b/>
      <sz val="12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sz val="28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14"/>
      <name val="Arial"/>
      <family val="2"/>
      <charset val="204"/>
    </font>
    <font>
      <b/>
      <sz val="9"/>
      <color indexed="81"/>
      <name val="Tahoma"/>
      <family val="2"/>
      <charset val="204"/>
    </font>
    <font>
      <sz val="9"/>
      <name val="Arial Cyr"/>
      <charset val="204"/>
    </font>
    <font>
      <b/>
      <sz val="14"/>
      <name val="Arial Cyr"/>
      <charset val="204"/>
    </font>
    <font>
      <sz val="9"/>
      <color theme="1"/>
      <name val="Times New Roman"/>
      <family val="1"/>
      <charset val="204"/>
    </font>
    <font>
      <sz val="9"/>
      <color theme="1"/>
      <name val="Calibri"/>
      <family val="2"/>
      <scheme val="minor"/>
    </font>
    <font>
      <b/>
      <i/>
      <sz val="12"/>
      <name val="Arial Cyr"/>
      <charset val="204"/>
    </font>
    <font>
      <sz val="12"/>
      <name val="Arial Cyr"/>
      <charset val="204"/>
    </font>
    <font>
      <b/>
      <i/>
      <sz val="16"/>
      <name val="Arial Cyr"/>
      <family val="2"/>
      <charset val="204"/>
    </font>
    <font>
      <sz val="10"/>
      <color theme="0"/>
      <name val="Arial Cyr"/>
      <charset val="204"/>
    </font>
    <font>
      <sz val="11"/>
      <color theme="0"/>
      <name val="Arial Cyr"/>
      <charset val="204"/>
    </font>
    <font>
      <sz val="14"/>
      <name val="Arial Cyr"/>
      <charset val="204"/>
    </font>
    <font>
      <sz val="36"/>
      <name val="Arial Cyr"/>
      <charset val="204"/>
    </font>
    <font>
      <sz val="48"/>
      <name val="Arial Cyr"/>
      <charset val="204"/>
    </font>
    <font>
      <sz val="48"/>
      <color theme="0"/>
      <name val="Arial Cyr"/>
      <charset val="204"/>
    </font>
    <font>
      <sz val="16"/>
      <name val="Arial Cyr"/>
      <charset val="204"/>
    </font>
    <font>
      <sz val="20"/>
      <name val="Arial Cyr"/>
      <charset val="204"/>
    </font>
    <font>
      <b/>
      <sz val="16"/>
      <name val="Arial Cyr"/>
      <charset val="204"/>
    </font>
    <font>
      <b/>
      <sz val="16"/>
      <name val="Arial"/>
      <family val="2"/>
      <charset val="204"/>
    </font>
    <font>
      <sz val="16"/>
      <color theme="0"/>
      <name val="Arial Cyr"/>
      <charset val="204"/>
    </font>
    <font>
      <b/>
      <i/>
      <sz val="14"/>
      <name val="Arial Cyr"/>
      <charset val="204"/>
    </font>
    <font>
      <i/>
      <sz val="14"/>
      <name val="Arial Cyr"/>
      <charset val="204"/>
    </font>
    <font>
      <b/>
      <sz val="20"/>
      <name val="Arial"/>
      <family val="2"/>
      <charset val="204"/>
    </font>
    <font>
      <b/>
      <sz val="36"/>
      <name val="Arial"/>
      <family val="2"/>
      <charset val="204"/>
    </font>
    <font>
      <sz val="20"/>
      <color theme="0"/>
      <name val="Arial Cyr"/>
      <charset val="204"/>
    </font>
    <font>
      <sz val="16"/>
      <name val="Arial"/>
      <family val="2"/>
      <charset val="204"/>
    </font>
    <font>
      <b/>
      <i/>
      <sz val="20"/>
      <name val="Arial Cyr"/>
      <charset val="204"/>
    </font>
    <font>
      <b/>
      <sz val="36"/>
      <name val="Arial Cyr"/>
      <charset val="204"/>
    </font>
    <font>
      <b/>
      <sz val="13"/>
      <name val="Arial"/>
      <family val="2"/>
      <charset val="204"/>
    </font>
    <font>
      <b/>
      <sz val="13"/>
      <name val="Calibri"/>
      <family val="2"/>
      <charset val="204"/>
    </font>
    <font>
      <sz val="14"/>
      <name val="Arial Cyr"/>
      <family val="2"/>
      <charset val="204"/>
    </font>
    <font>
      <sz val="14"/>
      <color theme="0"/>
      <name val="Arial"/>
      <family val="2"/>
      <charset val="204"/>
    </font>
    <font>
      <b/>
      <sz val="14"/>
      <name val="Arial"/>
      <family val="2"/>
      <charset val="204"/>
    </font>
    <font>
      <sz val="14"/>
      <color theme="1"/>
      <name val="Times New Roman"/>
      <family val="1"/>
      <charset val="204"/>
    </font>
    <font>
      <b/>
      <sz val="12"/>
      <name val="Arial"/>
      <family val="2"/>
      <charset val="204"/>
    </font>
    <font>
      <b/>
      <sz val="26"/>
      <name val="Arial Cyr"/>
      <charset val="204"/>
    </font>
    <font>
      <b/>
      <sz val="24"/>
      <name val="Arial Cyr"/>
      <charset val="204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</fills>
  <borders count="4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1">
    <xf numFmtId="0" fontId="0" fillId="0" borderId="0"/>
  </cellStyleXfs>
  <cellXfs count="357">
    <xf numFmtId="0" fontId="0" fillId="0" borderId="0" xfId="0"/>
    <xf numFmtId="0" fontId="4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 vertical="center"/>
    </xf>
    <xf numFmtId="164" fontId="17" fillId="2" borderId="1" xfId="0" applyNumberFormat="1" applyFont="1" applyFill="1" applyBorder="1" applyAlignment="1">
      <alignment horizontal="center" vertical="center"/>
    </xf>
    <xf numFmtId="164" fontId="17" fillId="2" borderId="3" xfId="0" applyNumberFormat="1" applyFont="1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/>
    </xf>
    <xf numFmtId="49" fontId="10" fillId="2" borderId="1" xfId="0" applyNumberFormat="1" applyFont="1" applyFill="1" applyBorder="1" applyAlignment="1">
      <alignment horizontal="center" vertical="center"/>
    </xf>
    <xf numFmtId="0" fontId="21" fillId="2" borderId="4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0" fontId="8" fillId="2" borderId="4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49" fontId="11" fillId="2" borderId="5" xfId="0" applyNumberFormat="1" applyFont="1" applyFill="1" applyBorder="1" applyAlignment="1">
      <alignment horizontal="center" vertical="center"/>
    </xf>
    <xf numFmtId="49" fontId="10" fillId="2" borderId="5" xfId="0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vertical="center"/>
    </xf>
    <xf numFmtId="0" fontId="10" fillId="2" borderId="5" xfId="0" applyFont="1" applyFill="1" applyBorder="1" applyAlignment="1">
      <alignment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26" fillId="4" borderId="0" xfId="0" applyFont="1" applyFill="1" applyAlignment="1">
      <alignment horizontal="center" vertical="center"/>
    </xf>
    <xf numFmtId="0" fontId="30" fillId="2" borderId="0" xfId="0" applyFont="1" applyFill="1" applyAlignment="1">
      <alignment horizontal="center" vertical="center" textRotation="90"/>
    </xf>
    <xf numFmtId="0" fontId="0" fillId="4" borderId="1" xfId="0" applyFill="1" applyBorder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4" borderId="14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 wrapText="1"/>
    </xf>
    <xf numFmtId="0" fontId="3" fillId="4" borderId="1" xfId="0" applyFont="1" applyFill="1" applyBorder="1" applyAlignment="1">
      <alignment horizontal="center" vertical="center" wrapText="1"/>
    </xf>
    <xf numFmtId="0" fontId="34" fillId="4" borderId="16" xfId="0" applyFont="1" applyFill="1" applyBorder="1" applyAlignment="1">
      <alignment horizontal="center" vertical="center" wrapText="1"/>
    </xf>
    <xf numFmtId="164" fontId="35" fillId="2" borderId="1" xfId="0" applyNumberFormat="1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28" fillId="2" borderId="0" xfId="0" applyFont="1" applyFill="1" applyBorder="1" applyAlignment="1">
      <alignment horizontal="center" vertical="center"/>
    </xf>
    <xf numFmtId="0" fontId="20" fillId="4" borderId="16" xfId="0" applyFont="1" applyFill="1" applyBorder="1" applyAlignment="1">
      <alignment horizontal="center" vertical="center" wrapText="1"/>
    </xf>
    <xf numFmtId="0" fontId="28" fillId="2" borderId="0" xfId="0" applyFont="1" applyFill="1" applyAlignment="1">
      <alignment horizontal="center" vertical="center"/>
    </xf>
    <xf numFmtId="164" fontId="28" fillId="2" borderId="1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/>
    </xf>
    <xf numFmtId="9" fontId="37" fillId="2" borderId="10" xfId="0" applyNumberFormat="1" applyFont="1" applyFill="1" applyBorder="1" applyAlignment="1">
      <alignment horizontal="center" vertical="center" wrapText="1"/>
    </xf>
    <xf numFmtId="9" fontId="37" fillId="2" borderId="11" xfId="0" applyNumberFormat="1" applyFont="1" applyFill="1" applyBorder="1" applyAlignment="1">
      <alignment horizontal="center" vertical="center" wrapText="1"/>
    </xf>
    <xf numFmtId="9" fontId="37" fillId="2" borderId="15" xfId="0" applyNumberFormat="1" applyFont="1" applyFill="1" applyBorder="1" applyAlignment="1">
      <alignment horizontal="center" vertical="center" wrapText="1"/>
    </xf>
    <xf numFmtId="9" fontId="37" fillId="4" borderId="16" xfId="0" applyNumberFormat="1" applyFont="1" applyFill="1" applyBorder="1" applyAlignment="1">
      <alignment horizontal="center" vertical="center" wrapText="1"/>
    </xf>
    <xf numFmtId="9" fontId="37" fillId="4" borderId="33" xfId="0" applyNumberFormat="1" applyFont="1" applyFill="1" applyBorder="1" applyAlignment="1">
      <alignment horizontal="center" vertical="center" wrapText="1"/>
    </xf>
    <xf numFmtId="9" fontId="37" fillId="4" borderId="15" xfId="0" applyNumberFormat="1" applyFont="1" applyFill="1" applyBorder="1" applyAlignment="1">
      <alignment horizontal="center" vertical="center" wrapText="1"/>
    </xf>
    <xf numFmtId="9" fontId="37" fillId="4" borderId="26" xfId="0" applyNumberFormat="1" applyFont="1" applyFill="1" applyBorder="1" applyAlignment="1">
      <alignment horizontal="center" vertical="center" wrapText="1"/>
    </xf>
    <xf numFmtId="0" fontId="28" fillId="2" borderId="1" xfId="0" applyFont="1" applyFill="1" applyBorder="1" applyAlignment="1">
      <alignment horizontal="center" vertical="center"/>
    </xf>
    <xf numFmtId="1" fontId="38" fillId="2" borderId="1" xfId="0" applyNumberFormat="1" applyFont="1" applyFill="1" applyBorder="1" applyAlignment="1">
      <alignment horizontal="center" vertical="center"/>
    </xf>
    <xf numFmtId="0" fontId="34" fillId="2" borderId="1" xfId="0" applyFont="1" applyFill="1" applyBorder="1" applyAlignment="1">
      <alignment horizontal="center" vertical="center" wrapText="1"/>
    </xf>
    <xf numFmtId="9" fontId="37" fillId="2" borderId="1" xfId="0" applyNumberFormat="1" applyFont="1" applyFill="1" applyBorder="1" applyAlignment="1">
      <alignment horizontal="center" vertical="center" wrapText="1"/>
    </xf>
    <xf numFmtId="0" fontId="30" fillId="4" borderId="20" xfId="0" applyFont="1" applyFill="1" applyBorder="1" applyAlignment="1">
      <alignment horizontal="center" vertical="center" textRotation="90"/>
    </xf>
    <xf numFmtId="0" fontId="31" fillId="4" borderId="20" xfId="0" applyFont="1" applyFill="1" applyBorder="1" applyAlignment="1">
      <alignment horizontal="center" vertical="center" textRotation="90"/>
    </xf>
    <xf numFmtId="0" fontId="26" fillId="4" borderId="0" xfId="0" applyFont="1" applyFill="1" applyBorder="1" applyAlignment="1">
      <alignment horizontal="center" vertical="center"/>
    </xf>
    <xf numFmtId="0" fontId="27" fillId="4" borderId="0" xfId="0" applyFont="1" applyFill="1" applyBorder="1" applyAlignment="1">
      <alignment horizontal="center" vertical="center"/>
    </xf>
    <xf numFmtId="0" fontId="36" fillId="4" borderId="0" xfId="0" applyFont="1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10" fillId="2" borderId="4" xfId="0" applyFont="1" applyFill="1" applyBorder="1" applyAlignment="1">
      <alignment horizontal="center" vertical="center"/>
    </xf>
    <xf numFmtId="164" fontId="28" fillId="2" borderId="4" xfId="0" applyNumberFormat="1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28" fillId="4" borderId="1" xfId="0" applyFont="1" applyFill="1" applyBorder="1" applyAlignment="1">
      <alignment horizontal="center" vertical="center"/>
    </xf>
    <xf numFmtId="0" fontId="32" fillId="4" borderId="1" xfId="0" applyFont="1" applyFill="1" applyBorder="1" applyAlignment="1">
      <alignment horizontal="center" vertical="center"/>
    </xf>
    <xf numFmtId="0" fontId="38" fillId="2" borderId="1" xfId="0" applyFont="1" applyFill="1" applyBorder="1" applyAlignment="1">
      <alignment horizontal="center" vertical="center" wrapText="1"/>
    </xf>
    <xf numFmtId="0" fontId="11" fillId="2" borderId="30" xfId="0" applyFont="1" applyFill="1" applyBorder="1" applyAlignment="1">
      <alignment horizontal="center" vertical="center"/>
    </xf>
    <xf numFmtId="0" fontId="14" fillId="2" borderId="30" xfId="0" applyFont="1" applyFill="1" applyBorder="1" applyAlignment="1">
      <alignment vertical="center"/>
    </xf>
    <xf numFmtId="0" fontId="20" fillId="2" borderId="30" xfId="0" applyFont="1" applyFill="1" applyBorder="1" applyAlignment="1">
      <alignment horizontal="center" vertical="center"/>
    </xf>
    <xf numFmtId="0" fontId="20" fillId="2" borderId="30" xfId="0" applyFont="1" applyFill="1" applyBorder="1" applyAlignment="1">
      <alignment vertical="center"/>
    </xf>
    <xf numFmtId="0" fontId="29" fillId="4" borderId="20" xfId="0" applyFont="1" applyFill="1" applyBorder="1" applyAlignment="1">
      <alignment horizontal="center" vertical="center" textRotation="90" wrapText="1"/>
    </xf>
    <xf numFmtId="0" fontId="11" fillId="4" borderId="1" xfId="0" applyFont="1" applyFill="1" applyBorder="1" applyAlignment="1">
      <alignment horizontal="center" vertical="center" wrapText="1"/>
    </xf>
    <xf numFmtId="0" fontId="4" fillId="4" borderId="1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11" fillId="4" borderId="1" xfId="0" applyFont="1" applyFill="1" applyBorder="1" applyAlignment="1">
      <alignment horizontal="center" vertical="center"/>
    </xf>
    <xf numFmtId="164" fontId="28" fillId="4" borderId="1" xfId="0" applyNumberFormat="1" applyFont="1" applyFill="1" applyBorder="1" applyAlignment="1">
      <alignment horizontal="center" vertical="center"/>
    </xf>
    <xf numFmtId="164" fontId="35" fillId="4" borderId="1" xfId="0" applyNumberFormat="1" applyFont="1" applyFill="1" applyBorder="1" applyAlignment="1">
      <alignment horizontal="center" vertical="center"/>
    </xf>
    <xf numFmtId="164" fontId="17" fillId="4" borderId="1" xfId="0" applyNumberFormat="1" applyFont="1" applyFill="1" applyBorder="1" applyAlignment="1">
      <alignment horizontal="center" vertical="center"/>
    </xf>
    <xf numFmtId="164" fontId="17" fillId="4" borderId="3" xfId="0" applyNumberFormat="1" applyFont="1" applyFill="1" applyBorder="1" applyAlignment="1">
      <alignment horizontal="center" vertical="center"/>
    </xf>
    <xf numFmtId="0" fontId="22" fillId="4" borderId="1" xfId="0" applyFont="1" applyFill="1" applyBorder="1" applyAlignment="1">
      <alignment horizontal="center" vertical="center" wrapText="1"/>
    </xf>
    <xf numFmtId="0" fontId="21" fillId="4" borderId="1" xfId="0" applyFont="1" applyFill="1" applyBorder="1" applyAlignment="1">
      <alignment horizontal="center" vertical="center" wrapText="1"/>
    </xf>
    <xf numFmtId="0" fontId="21" fillId="4" borderId="3" xfId="0" applyFont="1" applyFill="1" applyBorder="1" applyAlignment="1">
      <alignment horizontal="center" vertical="center" wrapText="1"/>
    </xf>
    <xf numFmtId="0" fontId="2" fillId="4" borderId="32" xfId="0" applyFont="1" applyFill="1" applyBorder="1" applyAlignment="1">
      <alignment horizontal="center" vertical="center"/>
    </xf>
    <xf numFmtId="0" fontId="26" fillId="4" borderId="6" xfId="0" applyFont="1" applyFill="1" applyBorder="1" applyAlignment="1">
      <alignment horizontal="center" vertical="center"/>
    </xf>
    <xf numFmtId="0" fontId="0" fillId="2" borderId="6" xfId="0" applyFill="1" applyBorder="1" applyAlignment="1">
      <alignment vertical="center"/>
    </xf>
    <xf numFmtId="0" fontId="0" fillId="2" borderId="35" xfId="0" applyFill="1" applyBorder="1" applyAlignment="1">
      <alignment vertical="center"/>
    </xf>
    <xf numFmtId="164" fontId="39" fillId="2" borderId="1" xfId="0" applyNumberFormat="1" applyFont="1" applyFill="1" applyBorder="1" applyAlignment="1">
      <alignment horizontal="center" vertical="center"/>
    </xf>
    <xf numFmtId="0" fontId="41" fillId="4" borderId="0" xfId="0" applyFont="1" applyFill="1" applyBorder="1" applyAlignment="1">
      <alignment horizontal="center" vertical="center"/>
    </xf>
    <xf numFmtId="164" fontId="39" fillId="2" borderId="4" xfId="0" applyNumberFormat="1" applyFont="1" applyFill="1" applyBorder="1" applyAlignment="1">
      <alignment horizontal="center" vertical="center"/>
    </xf>
    <xf numFmtId="164" fontId="32" fillId="2" borderId="1" xfId="0" applyNumberFormat="1" applyFont="1" applyFill="1" applyBorder="1" applyAlignment="1">
      <alignment horizontal="center" vertical="center"/>
    </xf>
    <xf numFmtId="164" fontId="32" fillId="2" borderId="5" xfId="0" applyNumberFormat="1" applyFont="1" applyFill="1" applyBorder="1" applyAlignment="1">
      <alignment horizontal="center" vertical="center" wrapText="1"/>
    </xf>
    <xf numFmtId="164" fontId="32" fillId="2" borderId="4" xfId="0" applyNumberFormat="1" applyFont="1" applyFill="1" applyBorder="1" applyAlignment="1">
      <alignment horizontal="center" vertical="center"/>
    </xf>
    <xf numFmtId="164" fontId="42" fillId="2" borderId="2" xfId="0" applyNumberFormat="1" applyFont="1" applyFill="1" applyBorder="1" applyAlignment="1">
      <alignment horizontal="center" vertical="center"/>
    </xf>
    <xf numFmtId="164" fontId="42" fillId="2" borderId="1" xfId="0" applyNumberFormat="1" applyFont="1" applyFill="1" applyBorder="1" applyAlignment="1">
      <alignment horizontal="center" vertical="center"/>
    </xf>
    <xf numFmtId="164" fontId="42" fillId="2" borderId="3" xfId="0" applyNumberFormat="1" applyFont="1" applyFill="1" applyBorder="1" applyAlignment="1">
      <alignment horizontal="center" vertical="center"/>
    </xf>
    <xf numFmtId="164" fontId="42" fillId="2" borderId="4" xfId="0" applyNumberFormat="1" applyFont="1" applyFill="1" applyBorder="1" applyAlignment="1">
      <alignment horizontal="center" vertical="center"/>
    </xf>
    <xf numFmtId="164" fontId="42" fillId="4" borderId="1" xfId="0" applyNumberFormat="1" applyFont="1" applyFill="1" applyBorder="1" applyAlignment="1">
      <alignment horizontal="center" vertical="center"/>
    </xf>
    <xf numFmtId="164" fontId="42" fillId="4" borderId="3" xfId="0" applyNumberFormat="1" applyFont="1" applyFill="1" applyBorder="1" applyAlignment="1">
      <alignment horizontal="center" vertical="center"/>
    </xf>
    <xf numFmtId="0" fontId="34" fillId="4" borderId="3" xfId="0" applyFont="1" applyFill="1" applyBorder="1" applyAlignment="1">
      <alignment horizontal="center" vertical="center"/>
    </xf>
    <xf numFmtId="0" fontId="33" fillId="4" borderId="1" xfId="0" applyFont="1" applyFill="1" applyBorder="1" applyAlignment="1">
      <alignment horizontal="center" vertical="center"/>
    </xf>
    <xf numFmtId="1" fontId="43" fillId="2" borderId="1" xfId="0" applyNumberFormat="1" applyFont="1" applyFill="1" applyBorder="1" applyAlignment="1">
      <alignment horizontal="center" vertical="center"/>
    </xf>
    <xf numFmtId="3" fontId="34" fillId="2" borderId="3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20" fillId="2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16" fillId="2" borderId="39" xfId="0" applyFont="1" applyFill="1" applyBorder="1" applyAlignment="1">
      <alignment vertical="center" wrapText="1"/>
    </xf>
    <xf numFmtId="0" fontId="16" fillId="2" borderId="2" xfId="0" applyFont="1" applyFill="1" applyBorder="1" applyAlignment="1">
      <alignment vertical="center" wrapText="1"/>
    </xf>
    <xf numFmtId="0" fontId="20" fillId="2" borderId="39" xfId="0" applyFont="1" applyFill="1" applyBorder="1" applyAlignment="1">
      <alignment vertical="center" wrapText="1"/>
    </xf>
    <xf numFmtId="3" fontId="34" fillId="2" borderId="39" xfId="0" applyNumberFormat="1" applyFont="1" applyFill="1" applyBorder="1" applyAlignment="1">
      <alignment vertical="center"/>
    </xf>
    <xf numFmtId="0" fontId="15" fillId="2" borderId="39" xfId="0" applyFont="1" applyFill="1" applyBorder="1" applyAlignment="1">
      <alignment vertical="center" wrapText="1"/>
    </xf>
    <xf numFmtId="0" fontId="15" fillId="2" borderId="2" xfId="0" applyFont="1" applyFill="1" applyBorder="1" applyAlignment="1">
      <alignment vertical="center" wrapText="1"/>
    </xf>
    <xf numFmtId="0" fontId="40" fillId="2" borderId="30" xfId="0" applyFont="1" applyFill="1" applyBorder="1" applyAlignment="1">
      <alignment vertical="center"/>
    </xf>
    <xf numFmtId="0" fontId="0" fillId="4" borderId="6" xfId="0" applyFill="1" applyBorder="1" applyAlignment="1">
      <alignment horizontal="center" vertical="center"/>
    </xf>
    <xf numFmtId="0" fontId="22" fillId="4" borderId="6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vertical="center" wrapText="1"/>
    </xf>
    <xf numFmtId="0" fontId="20" fillId="2" borderId="10" xfId="0" applyFont="1" applyFill="1" applyBorder="1" applyAlignment="1">
      <alignment horizontal="center" vertical="center" wrapText="1"/>
    </xf>
    <xf numFmtId="3" fontId="0" fillId="2" borderId="0" xfId="0" applyNumberFormat="1" applyFill="1" applyAlignment="1">
      <alignment horizontal="center" vertical="center"/>
    </xf>
    <xf numFmtId="1" fontId="0" fillId="2" borderId="0" xfId="0" applyNumberFormat="1" applyFill="1" applyAlignment="1">
      <alignment horizontal="center" vertical="center"/>
    </xf>
    <xf numFmtId="3" fontId="34" fillId="2" borderId="1" xfId="0" applyNumberFormat="1" applyFont="1" applyFill="1" applyBorder="1" applyAlignment="1">
      <alignment horizontal="center" vertical="center"/>
    </xf>
    <xf numFmtId="0" fontId="2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/>
    </xf>
    <xf numFmtId="164" fontId="32" fillId="2" borderId="5" xfId="0" applyNumberFormat="1" applyFont="1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164" fontId="39" fillId="2" borderId="5" xfId="0" applyNumberFormat="1" applyFont="1" applyFill="1" applyBorder="1" applyAlignment="1">
      <alignment horizontal="center" vertical="center"/>
    </xf>
    <xf numFmtId="164" fontId="42" fillId="2" borderId="5" xfId="0" applyNumberFormat="1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164" fontId="42" fillId="2" borderId="7" xfId="0" applyNumberFormat="1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 textRotation="90"/>
    </xf>
    <xf numFmtId="0" fontId="47" fillId="2" borderId="1" xfId="0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 wrapText="1"/>
    </xf>
    <xf numFmtId="0" fontId="48" fillId="4" borderId="0" xfId="0" applyFont="1" applyFill="1" applyBorder="1" applyAlignment="1">
      <alignment horizontal="center" vertical="center"/>
    </xf>
    <xf numFmtId="0" fontId="17" fillId="2" borderId="4" xfId="0" applyFont="1" applyFill="1" applyBorder="1" applyAlignment="1">
      <alignment horizontal="center" vertical="center" wrapText="1"/>
    </xf>
    <xf numFmtId="49" fontId="49" fillId="0" borderId="1" xfId="0" applyNumberFormat="1" applyFont="1" applyBorder="1" applyAlignment="1">
      <alignment horizontal="center" vertical="center" wrapText="1"/>
    </xf>
    <xf numFmtId="49" fontId="0" fillId="2" borderId="0" xfId="0" applyNumberFormat="1" applyFill="1" applyAlignment="1">
      <alignment horizontal="center" vertical="center"/>
    </xf>
    <xf numFmtId="49" fontId="0" fillId="2" borderId="1" xfId="0" applyNumberFormat="1" applyFill="1" applyBorder="1" applyAlignment="1">
      <alignment horizontal="center" vertical="center"/>
    </xf>
    <xf numFmtId="49" fontId="0" fillId="2" borderId="0" xfId="0" applyNumberFormat="1" applyFill="1" applyBorder="1" applyAlignment="1">
      <alignment horizontal="center" vertical="center"/>
    </xf>
    <xf numFmtId="49" fontId="0" fillId="4" borderId="0" xfId="0" applyNumberFormat="1" applyFill="1" applyBorder="1" applyAlignment="1">
      <alignment horizontal="center" vertical="center"/>
    </xf>
    <xf numFmtId="164" fontId="35" fillId="2" borderId="36" xfId="0" applyNumberFormat="1" applyFont="1" applyFill="1" applyBorder="1" applyAlignment="1">
      <alignment horizontal="center" vertical="center"/>
    </xf>
    <xf numFmtId="49" fontId="28" fillId="2" borderId="0" xfId="0" applyNumberFormat="1" applyFont="1" applyFill="1" applyBorder="1" applyAlignment="1">
      <alignment horizontal="center" vertical="center"/>
    </xf>
    <xf numFmtId="164" fontId="35" fillId="2" borderId="38" xfId="0" applyNumberFormat="1" applyFont="1" applyFill="1" applyBorder="1" applyAlignment="1">
      <alignment horizontal="center" vertical="center"/>
    </xf>
    <xf numFmtId="164" fontId="42" fillId="2" borderId="38" xfId="0" applyNumberFormat="1" applyFont="1" applyFill="1" applyBorder="1" applyAlignment="1">
      <alignment horizontal="center" vertical="center"/>
    </xf>
    <xf numFmtId="164" fontId="42" fillId="2" borderId="43" xfId="0" applyNumberFormat="1" applyFont="1" applyFill="1" applyBorder="1" applyAlignment="1">
      <alignment horizontal="center" vertical="center"/>
    </xf>
    <xf numFmtId="49" fontId="37" fillId="2" borderId="1" xfId="0" applyNumberFormat="1" applyFont="1" applyFill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 wrapText="1"/>
    </xf>
    <xf numFmtId="49" fontId="15" fillId="2" borderId="2" xfId="0" applyNumberFormat="1" applyFont="1" applyFill="1" applyBorder="1" applyAlignment="1">
      <alignment vertical="center" wrapText="1"/>
    </xf>
    <xf numFmtId="49" fontId="20" fillId="2" borderId="39" xfId="0" applyNumberFormat="1" applyFont="1" applyFill="1" applyBorder="1" applyAlignment="1">
      <alignment vertical="center" wrapText="1"/>
    </xf>
    <xf numFmtId="49" fontId="20" fillId="2" borderId="3" xfId="0" applyNumberFormat="1" applyFont="1" applyFill="1" applyBorder="1" applyAlignment="1">
      <alignment vertical="center" wrapText="1"/>
    </xf>
    <xf numFmtId="49" fontId="20" fillId="2" borderId="1" xfId="0" applyNumberFormat="1" applyFont="1" applyFill="1" applyBorder="1" applyAlignment="1">
      <alignment horizontal="center" vertical="center"/>
    </xf>
    <xf numFmtId="49" fontId="43" fillId="2" borderId="1" xfId="0" applyNumberFormat="1" applyFont="1" applyFill="1" applyBorder="1" applyAlignment="1">
      <alignment horizontal="center" vertical="center"/>
    </xf>
    <xf numFmtId="49" fontId="16" fillId="2" borderId="2" xfId="0" applyNumberFormat="1" applyFont="1" applyFill="1" applyBorder="1" applyAlignment="1">
      <alignment vertical="center" wrapText="1"/>
    </xf>
    <xf numFmtId="49" fontId="34" fillId="2" borderId="39" xfId="0" applyNumberFormat="1" applyFont="1" applyFill="1" applyBorder="1" applyAlignment="1">
      <alignment vertical="center"/>
    </xf>
    <xf numFmtId="1" fontId="34" fillId="2" borderId="3" xfId="0" applyNumberFormat="1" applyFont="1" applyFill="1" applyBorder="1" applyAlignment="1">
      <alignment horizontal="center" vertical="center"/>
    </xf>
    <xf numFmtId="0" fontId="8" fillId="2" borderId="0" xfId="0" applyFont="1" applyFill="1" applyBorder="1" applyAlignment="1">
      <alignment vertical="center" wrapText="1"/>
    </xf>
    <xf numFmtId="0" fontId="11" fillId="4" borderId="8" xfId="0" applyFont="1" applyFill="1" applyBorder="1" applyAlignment="1">
      <alignment horizontal="center" vertical="center" wrapText="1"/>
    </xf>
    <xf numFmtId="0" fontId="11" fillId="4" borderId="5" xfId="0" applyFont="1" applyFill="1" applyBorder="1" applyAlignment="1">
      <alignment horizontal="center" vertical="center" wrapText="1"/>
    </xf>
    <xf numFmtId="0" fontId="16" fillId="4" borderId="5" xfId="0" applyFont="1" applyFill="1" applyBorder="1" applyAlignment="1">
      <alignment horizontal="center" vertical="center" wrapText="1"/>
    </xf>
    <xf numFmtId="0" fontId="20" fillId="4" borderId="5" xfId="0" applyFont="1" applyFill="1" applyBorder="1" applyAlignment="1">
      <alignment horizontal="center" vertical="center"/>
    </xf>
    <xf numFmtId="1" fontId="38" fillId="4" borderId="5" xfId="0" applyNumberFormat="1" applyFont="1" applyFill="1" applyBorder="1" applyAlignment="1">
      <alignment horizontal="center" vertical="center"/>
    </xf>
    <xf numFmtId="3" fontId="20" fillId="4" borderId="5" xfId="0" applyNumberFormat="1" applyFont="1" applyFill="1" applyBorder="1" applyAlignment="1">
      <alignment horizontal="center" vertical="center"/>
    </xf>
    <xf numFmtId="3" fontId="20" fillId="4" borderId="7" xfId="0" applyNumberFormat="1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vertical="center" wrapText="1"/>
    </xf>
    <xf numFmtId="0" fontId="8" fillId="2" borderId="1" xfId="0" applyFont="1" applyFill="1" applyBorder="1" applyAlignment="1">
      <alignment vertical="center" wrapText="1"/>
    </xf>
    <xf numFmtId="0" fontId="0" fillId="2" borderId="30" xfId="0" applyFill="1" applyBorder="1" applyAlignment="1">
      <alignment vertical="center"/>
    </xf>
    <xf numFmtId="49" fontId="11" fillId="2" borderId="30" xfId="0" applyNumberFormat="1" applyFont="1" applyFill="1" applyBorder="1" applyAlignment="1">
      <alignment horizontal="center" vertical="center"/>
    </xf>
    <xf numFmtId="49" fontId="11" fillId="2" borderId="34" xfId="0" applyNumberFormat="1" applyFont="1" applyFill="1" applyBorder="1" applyAlignment="1">
      <alignment horizontal="center" vertical="center"/>
    </xf>
    <xf numFmtId="49" fontId="0" fillId="5" borderId="5" xfId="0" applyNumberFormat="1" applyFill="1" applyBorder="1" applyAlignment="1">
      <alignment horizontal="center" vertical="center"/>
    </xf>
    <xf numFmtId="49" fontId="0" fillId="5" borderId="16" xfId="0" applyNumberFormat="1" applyFill="1" applyBorder="1" applyAlignment="1">
      <alignment horizontal="center" vertical="center"/>
    </xf>
    <xf numFmtId="49" fontId="0" fillId="5" borderId="10" xfId="0" applyNumberFormat="1" applyFill="1" applyBorder="1" applyAlignment="1">
      <alignment horizontal="center" vertical="center"/>
    </xf>
    <xf numFmtId="49" fontId="49" fillId="0" borderId="3" xfId="0" applyNumberFormat="1" applyFont="1" applyBorder="1" applyAlignment="1">
      <alignment horizontal="center" vertical="center" wrapText="1"/>
    </xf>
    <xf numFmtId="49" fontId="0" fillId="4" borderId="28" xfId="0" applyNumberFormat="1" applyFill="1" applyBorder="1" applyAlignment="1">
      <alignment horizontal="center" vertical="center"/>
    </xf>
    <xf numFmtId="49" fontId="26" fillId="4" borderId="0" xfId="0" applyNumberFormat="1" applyFont="1" applyFill="1" applyBorder="1" applyAlignment="1">
      <alignment horizontal="center" vertical="center"/>
    </xf>
    <xf numFmtId="49" fontId="26" fillId="4" borderId="28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vertical="center" wrapText="1"/>
    </xf>
    <xf numFmtId="0" fontId="37" fillId="2" borderId="2" xfId="0" applyFont="1" applyFill="1" applyBorder="1" applyAlignment="1">
      <alignment horizontal="center" vertical="center"/>
    </xf>
    <xf numFmtId="0" fontId="20" fillId="2" borderId="2" xfId="0" applyFont="1" applyFill="1" applyBorder="1" applyAlignment="1">
      <alignment horizontal="center" vertical="center"/>
    </xf>
    <xf numFmtId="49" fontId="0" fillId="2" borderId="28" xfId="0" applyNumberFormat="1" applyFill="1" applyBorder="1" applyAlignment="1">
      <alignment horizontal="center" vertical="center"/>
    </xf>
    <xf numFmtId="0" fontId="51" fillId="2" borderId="30" xfId="0" applyFont="1" applyFill="1" applyBorder="1" applyAlignment="1">
      <alignment vertical="center"/>
    </xf>
    <xf numFmtId="49" fontId="0" fillId="5" borderId="0" xfId="0" applyNumberFormat="1" applyFill="1" applyAlignment="1">
      <alignment horizontal="center" vertical="center"/>
    </xf>
    <xf numFmtId="0" fontId="52" fillId="2" borderId="29" xfId="0" applyFont="1" applyFill="1" applyBorder="1" applyAlignment="1">
      <alignment horizontal="center" vertical="center" wrapText="1"/>
    </xf>
    <xf numFmtId="0" fontId="0" fillId="5" borderId="16" xfId="0" applyFill="1" applyBorder="1" applyAlignment="1">
      <alignment horizontal="center" vertical="center"/>
    </xf>
    <xf numFmtId="0" fontId="0" fillId="5" borderId="10" xfId="0" applyFill="1" applyBorder="1" applyAlignment="1">
      <alignment horizontal="center" vertical="center"/>
    </xf>
    <xf numFmtId="49" fontId="38" fillId="2" borderId="38" xfId="0" applyNumberFormat="1" applyFont="1" applyFill="1" applyBorder="1" applyAlignment="1">
      <alignment vertical="center"/>
    </xf>
    <xf numFmtId="49" fontId="38" fillId="5" borderId="41" xfId="0" applyNumberFormat="1" applyFont="1" applyFill="1" applyBorder="1" applyAlignment="1">
      <alignment vertical="center"/>
    </xf>
    <xf numFmtId="49" fontId="38" fillId="5" borderId="26" xfId="0" applyNumberFormat="1" applyFont="1" applyFill="1" applyBorder="1" applyAlignment="1">
      <alignment vertical="center"/>
    </xf>
    <xf numFmtId="0" fontId="0" fillId="5" borderId="5" xfId="0" applyFill="1" applyBorder="1" applyAlignment="1">
      <alignment horizontal="center" vertical="center"/>
    </xf>
    <xf numFmtId="49" fontId="49" fillId="0" borderId="38" xfId="0" applyNumberFormat="1" applyFont="1" applyBorder="1" applyAlignment="1">
      <alignment horizontal="center" vertical="center" wrapText="1"/>
    </xf>
    <xf numFmtId="49" fontId="38" fillId="5" borderId="0" xfId="0" applyNumberFormat="1" applyFont="1" applyFill="1" applyBorder="1" applyAlignment="1">
      <alignment horizontal="center" vertical="center"/>
    </xf>
    <xf numFmtId="49" fontId="38" fillId="5" borderId="27" xfId="0" applyNumberFormat="1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 textRotation="90"/>
    </xf>
    <xf numFmtId="0" fontId="11" fillId="2" borderId="1" xfId="0" applyFont="1" applyFill="1" applyBorder="1" applyAlignment="1">
      <alignment horizontal="center" vertical="center"/>
    </xf>
    <xf numFmtId="1" fontId="34" fillId="2" borderId="38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49" fontId="38" fillId="5" borderId="37" xfId="0" applyNumberFormat="1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16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49" fontId="38" fillId="2" borderId="1" xfId="0" applyNumberFormat="1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164" fontId="42" fillId="2" borderId="5" xfId="0" applyNumberFormat="1" applyFont="1" applyFill="1" applyBorder="1" applyAlignment="1">
      <alignment horizontal="center" vertical="center"/>
    </xf>
    <xf numFmtId="164" fontId="39" fillId="2" borderId="5" xfId="0" applyNumberFormat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164" fontId="32" fillId="2" borderId="5" xfId="0" applyNumberFormat="1" applyFont="1" applyFill="1" applyBorder="1" applyAlignment="1">
      <alignment horizontal="center" vertical="center"/>
    </xf>
    <xf numFmtId="164" fontId="42" fillId="2" borderId="7" xfId="0" applyNumberFormat="1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164" fontId="32" fillId="2" borderId="5" xfId="0" applyNumberFormat="1" applyFont="1" applyFill="1" applyBorder="1" applyAlignment="1">
      <alignment horizontal="center" vertical="center"/>
    </xf>
    <xf numFmtId="164" fontId="42" fillId="2" borderId="7" xfId="0" applyNumberFormat="1" applyFont="1" applyFill="1" applyBorder="1" applyAlignment="1">
      <alignment horizontal="center" vertical="center"/>
    </xf>
    <xf numFmtId="0" fontId="17" fillId="2" borderId="5" xfId="0" applyFont="1" applyFill="1" applyBorder="1" applyAlignment="1">
      <alignment horizontal="center" vertical="center" wrapText="1"/>
    </xf>
    <xf numFmtId="164" fontId="42" fillId="2" borderId="5" xfId="0" applyNumberFormat="1" applyFont="1" applyFill="1" applyBorder="1" applyAlignment="1">
      <alignment horizontal="center" vertical="center"/>
    </xf>
    <xf numFmtId="164" fontId="39" fillId="2" borderId="5" xfId="0" applyNumberFormat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0" fillId="2" borderId="5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vertical="center" wrapText="1"/>
    </xf>
    <xf numFmtId="0" fontId="11" fillId="2" borderId="5" xfId="0" applyFont="1" applyFill="1" applyBorder="1" applyAlignment="1">
      <alignment horizontal="center" vertical="center" wrapText="1"/>
    </xf>
    <xf numFmtId="164" fontId="32" fillId="2" borderId="5" xfId="0" applyNumberFormat="1" applyFont="1" applyFill="1" applyBorder="1" applyAlignment="1">
      <alignment horizontal="center" vertical="center"/>
    </xf>
    <xf numFmtId="49" fontId="38" fillId="2" borderId="1" xfId="0" applyNumberFormat="1" applyFont="1" applyFill="1" applyBorder="1" applyAlignment="1">
      <alignment horizontal="center" vertical="center"/>
    </xf>
    <xf numFmtId="0" fontId="22" fillId="2" borderId="4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0" fillId="2" borderId="6" xfId="0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22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50" fillId="2" borderId="6" xfId="0" applyFont="1" applyFill="1" applyBorder="1" applyAlignment="1">
      <alignment horizontal="center" vertical="center" wrapText="1"/>
    </xf>
    <xf numFmtId="0" fontId="50" fillId="2" borderId="1" xfId="0" applyFont="1" applyFill="1" applyBorder="1" applyAlignment="1">
      <alignment horizontal="center" vertical="center" wrapText="1"/>
    </xf>
    <xf numFmtId="0" fontId="50" fillId="2" borderId="3" xfId="0" applyFont="1" applyFill="1" applyBorder="1" applyAlignment="1">
      <alignment horizontal="center" vertical="center" wrapText="1"/>
    </xf>
    <xf numFmtId="0" fontId="53" fillId="2" borderId="20" xfId="0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vertical="center"/>
    </xf>
    <xf numFmtId="0" fontId="53" fillId="2" borderId="28" xfId="0" applyFont="1" applyFill="1" applyBorder="1" applyAlignment="1">
      <alignment horizontal="center" vertical="center"/>
    </xf>
    <xf numFmtId="0" fontId="25" fillId="2" borderId="32" xfId="0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center" vertical="center" wrapText="1"/>
    </xf>
    <xf numFmtId="0" fontId="25" fillId="2" borderId="42" xfId="0" applyFont="1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 vertical="center"/>
    </xf>
    <xf numFmtId="0" fontId="0" fillId="2" borderId="12" xfId="0" applyFill="1" applyBorder="1" applyAlignment="1">
      <alignment horizontal="center" vertical="center"/>
    </xf>
    <xf numFmtId="0" fontId="25" fillId="2" borderId="20" xfId="0" applyFont="1" applyFill="1" applyBorder="1" applyAlignment="1">
      <alignment horizontal="center" vertical="center" wrapText="1"/>
    </xf>
    <xf numFmtId="0" fontId="25" fillId="2" borderId="0" xfId="0" applyFont="1" applyFill="1" applyBorder="1" applyAlignment="1">
      <alignment horizontal="center" vertical="center" wrapText="1"/>
    </xf>
    <xf numFmtId="0" fontId="25" fillId="2" borderId="28" xfId="0" applyFont="1" applyFill="1" applyBorder="1" applyAlignment="1">
      <alignment horizontal="center" vertical="center" wrapText="1"/>
    </xf>
    <xf numFmtId="0" fontId="10" fillId="2" borderId="5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/>
    </xf>
    <xf numFmtId="0" fontId="11" fillId="2" borderId="5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 wrapText="1"/>
    </xf>
    <xf numFmtId="0" fontId="11" fillId="2" borderId="9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5" xfId="0" applyFont="1" applyFill="1" applyBorder="1" applyAlignment="1">
      <alignment horizontal="center" vertical="center" wrapText="1"/>
    </xf>
    <xf numFmtId="49" fontId="38" fillId="5" borderId="41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164" fontId="42" fillId="2" borderId="7" xfId="0" applyNumberFormat="1" applyFont="1" applyFill="1" applyBorder="1" applyAlignment="1">
      <alignment horizontal="center" vertical="center"/>
    </xf>
    <xf numFmtId="164" fontId="42" fillId="2" borderId="1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0" fillId="2" borderId="13" xfId="0" applyFont="1" applyFill="1" applyBorder="1" applyAlignment="1">
      <alignment horizontal="center" vertical="center" textRotation="90"/>
    </xf>
    <xf numFmtId="0" fontId="11" fillId="2" borderId="16" xfId="0" applyFont="1" applyFill="1" applyBorder="1" applyAlignment="1">
      <alignment horizontal="center" vertical="center" wrapText="1"/>
    </xf>
    <xf numFmtId="164" fontId="32" fillId="2" borderId="5" xfId="0" applyNumberFormat="1" applyFont="1" applyFill="1" applyBorder="1" applyAlignment="1">
      <alignment horizontal="center" vertical="center"/>
    </xf>
    <xf numFmtId="164" fontId="32" fillId="2" borderId="10" xfId="0" applyNumberFormat="1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 textRotation="90"/>
    </xf>
    <xf numFmtId="0" fontId="30" fillId="2" borderId="32" xfId="0" applyFont="1" applyFill="1" applyBorder="1" applyAlignment="1">
      <alignment horizontal="center" vertical="center" textRotation="90"/>
    </xf>
    <xf numFmtId="0" fontId="5" fillId="2" borderId="14" xfId="0" applyFont="1" applyFill="1" applyBorder="1" applyAlignment="1">
      <alignment horizontal="center" vertical="center" wrapText="1"/>
    </xf>
    <xf numFmtId="165" fontId="11" fillId="2" borderId="5" xfId="0" applyNumberFormat="1" applyFont="1" applyFill="1" applyBorder="1" applyAlignment="1">
      <alignment horizontal="center" vertical="center" wrapText="1"/>
    </xf>
    <xf numFmtId="165" fontId="0" fillId="0" borderId="10" xfId="0" applyNumberFormat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center" vertical="center" wrapText="1"/>
    </xf>
    <xf numFmtId="0" fontId="17" fillId="2" borderId="10" xfId="0" applyFont="1" applyFill="1" applyBorder="1" applyAlignment="1">
      <alignment horizontal="center" vertical="center" wrapText="1"/>
    </xf>
    <xf numFmtId="0" fontId="2" fillId="2" borderId="6" xfId="0" applyFont="1" applyFill="1" applyBorder="1" applyAlignment="1">
      <alignment horizontal="center" vertical="center"/>
    </xf>
    <xf numFmtId="164" fontId="42" fillId="2" borderId="5" xfId="0" applyNumberFormat="1" applyFont="1" applyFill="1" applyBorder="1" applyAlignment="1">
      <alignment horizontal="center" vertical="center"/>
    </xf>
    <xf numFmtId="164" fontId="42" fillId="2" borderId="10" xfId="0" applyNumberFormat="1" applyFont="1" applyFill="1" applyBorder="1" applyAlignment="1">
      <alignment horizontal="center" vertical="center"/>
    </xf>
    <xf numFmtId="164" fontId="39" fillId="2" borderId="5" xfId="0" applyNumberFormat="1" applyFont="1" applyFill="1" applyBorder="1" applyAlignment="1">
      <alignment horizontal="center" vertical="center"/>
    </xf>
    <xf numFmtId="164" fontId="39" fillId="2" borderId="10" xfId="0" applyNumberFormat="1" applyFont="1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23" fillId="2" borderId="5" xfId="0" applyFont="1" applyFill="1" applyBorder="1" applyAlignment="1">
      <alignment horizontal="center" vertical="center" wrapText="1"/>
    </xf>
    <xf numFmtId="0" fontId="23" fillId="2" borderId="10" xfId="0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1" fillId="2" borderId="10" xfId="0" applyFont="1" applyFill="1" applyBorder="1" applyAlignment="1">
      <alignment horizontal="center" vertical="center"/>
    </xf>
    <xf numFmtId="0" fontId="20" fillId="2" borderId="6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0" fontId="20" fillId="2" borderId="3" xfId="0" applyFont="1" applyFill="1" applyBorder="1" applyAlignment="1">
      <alignment horizontal="center" vertical="center" wrapText="1"/>
    </xf>
    <xf numFmtId="49" fontId="45" fillId="0" borderId="1" xfId="0" applyNumberFormat="1" applyFont="1" applyBorder="1" applyAlignment="1">
      <alignment horizontal="center" vertical="center" wrapText="1"/>
    </xf>
    <xf numFmtId="49" fontId="45" fillId="0" borderId="3" xfId="0" applyNumberFormat="1" applyFont="1" applyBorder="1" applyAlignment="1">
      <alignment horizontal="center" vertical="center" wrapText="1"/>
    </xf>
    <xf numFmtId="49" fontId="38" fillId="5" borderId="5" xfId="0" applyNumberFormat="1" applyFont="1" applyFill="1" applyBorder="1" applyAlignment="1">
      <alignment horizontal="center" vertical="center"/>
    </xf>
    <xf numFmtId="49" fontId="38" fillId="5" borderId="16" xfId="0" applyNumberFormat="1" applyFont="1" applyFill="1" applyBorder="1" applyAlignment="1">
      <alignment horizontal="center" vertical="center"/>
    </xf>
    <xf numFmtId="0" fontId="30" fillId="2" borderId="20" xfId="0" applyFont="1" applyFill="1" applyBorder="1" applyAlignment="1">
      <alignment horizontal="center" vertical="center" textRotation="90" wrapText="1"/>
    </xf>
    <xf numFmtId="0" fontId="30" fillId="2" borderId="32" xfId="0" applyFont="1" applyFill="1" applyBorder="1" applyAlignment="1">
      <alignment horizontal="center" vertical="center" textRotation="90" wrapText="1"/>
    </xf>
    <xf numFmtId="0" fontId="21" fillId="2" borderId="4" xfId="0" applyFont="1" applyFill="1" applyBorder="1" applyAlignment="1">
      <alignment horizontal="center" vertical="center" wrapText="1"/>
    </xf>
    <xf numFmtId="0" fontId="21" fillId="2" borderId="25" xfId="0" applyFont="1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 wrapText="1"/>
    </xf>
    <xf numFmtId="0" fontId="21" fillId="2" borderId="3" xfId="0" applyFont="1" applyFill="1" applyBorder="1" applyAlignment="1">
      <alignment horizontal="center" vertical="center" wrapText="1"/>
    </xf>
    <xf numFmtId="0" fontId="22" fillId="2" borderId="6" xfId="0" applyFont="1" applyFill="1" applyBorder="1" applyAlignment="1">
      <alignment horizontal="center" vertical="center" wrapText="1"/>
    </xf>
    <xf numFmtId="0" fontId="30" fillId="2" borderId="8" xfId="0" applyFont="1" applyFill="1" applyBorder="1" applyAlignment="1">
      <alignment horizontal="center" vertical="center" textRotation="90"/>
    </xf>
    <xf numFmtId="0" fontId="30" fillId="2" borderId="12" xfId="0" applyFont="1" applyFill="1" applyBorder="1" applyAlignment="1">
      <alignment horizontal="center" vertical="center" textRotation="90"/>
    </xf>
    <xf numFmtId="0" fontId="15" fillId="2" borderId="38" xfId="0" applyFont="1" applyFill="1" applyBorder="1" applyAlignment="1">
      <alignment horizontal="center" vertical="center" wrapText="1"/>
    </xf>
    <xf numFmtId="0" fontId="15" fillId="2" borderId="39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6" fillId="2" borderId="38" xfId="0" applyFont="1" applyFill="1" applyBorder="1" applyAlignment="1">
      <alignment horizontal="center" vertical="center" wrapText="1"/>
    </xf>
    <xf numFmtId="0" fontId="16" fillId="2" borderId="39" xfId="0" applyFont="1" applyFill="1" applyBorder="1" applyAlignment="1">
      <alignment horizontal="center" vertical="center" wrapText="1"/>
    </xf>
    <xf numFmtId="0" fontId="16" fillId="2" borderId="2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 wrapText="1"/>
    </xf>
    <xf numFmtId="49" fontId="38" fillId="5" borderId="10" xfId="0" applyNumberFormat="1" applyFont="1" applyFill="1" applyBorder="1" applyAlignment="1">
      <alignment horizontal="center" vertical="center"/>
    </xf>
    <xf numFmtId="0" fontId="16" fillId="2" borderId="36" xfId="0" applyFont="1" applyFill="1" applyBorder="1" applyAlignment="1">
      <alignment horizontal="center" vertical="center" wrapText="1"/>
    </xf>
    <xf numFmtId="0" fontId="16" fillId="2" borderId="37" xfId="0" applyFont="1" applyFill="1" applyBorder="1" applyAlignment="1">
      <alignment horizontal="center" vertical="center" wrapText="1"/>
    </xf>
    <xf numFmtId="0" fontId="16" fillId="2" borderId="9" xfId="0" applyFont="1" applyFill="1" applyBorder="1" applyAlignment="1">
      <alignment horizontal="center" vertical="center" wrapText="1"/>
    </xf>
    <xf numFmtId="0" fontId="16" fillId="2" borderId="41" xfId="0" applyFont="1" applyFill="1" applyBorder="1" applyAlignment="1">
      <alignment horizontal="center" vertical="center" wrapText="1"/>
    </xf>
    <xf numFmtId="0" fontId="16" fillId="2" borderId="0" xfId="0" applyFont="1" applyFill="1" applyBorder="1" applyAlignment="1">
      <alignment horizontal="center" vertical="center" wrapText="1"/>
    </xf>
    <xf numFmtId="0" fontId="16" fillId="2" borderId="14" xfId="0" applyFont="1" applyFill="1" applyBorder="1" applyAlignment="1">
      <alignment horizontal="center" vertical="center" wrapText="1"/>
    </xf>
    <xf numFmtId="0" fontId="16" fillId="2" borderId="26" xfId="0" applyFont="1" applyFill="1" applyBorder="1" applyAlignment="1">
      <alignment horizontal="center" vertical="center" wrapText="1"/>
    </xf>
    <xf numFmtId="0" fontId="16" fillId="2" borderId="27" xfId="0" applyFont="1" applyFill="1" applyBorder="1" applyAlignment="1">
      <alignment horizontal="center" vertical="center" wrapText="1"/>
    </xf>
    <xf numFmtId="0" fontId="16" fillId="2" borderId="15" xfId="0" applyFont="1" applyFill="1" applyBorder="1" applyAlignment="1">
      <alignment horizontal="center" vertical="center" wrapText="1"/>
    </xf>
    <xf numFmtId="49" fontId="38" fillId="2" borderId="16" xfId="0" applyNumberFormat="1" applyFont="1" applyFill="1" applyBorder="1" applyAlignment="1">
      <alignment horizontal="center" vertical="center"/>
    </xf>
    <xf numFmtId="49" fontId="38" fillId="2" borderId="10" xfId="0" applyNumberFormat="1" applyFont="1" applyFill="1" applyBorder="1" applyAlignment="1">
      <alignment horizontal="center" vertical="center"/>
    </xf>
    <xf numFmtId="49" fontId="38" fillId="5" borderId="26" xfId="0" applyNumberFormat="1" applyFont="1" applyFill="1" applyBorder="1" applyAlignment="1">
      <alignment horizontal="center" vertical="center"/>
    </xf>
    <xf numFmtId="0" fontId="22" fillId="2" borderId="35" xfId="0" applyFont="1" applyFill="1" applyBorder="1" applyAlignment="1">
      <alignment horizontal="center" vertical="center" wrapText="1"/>
    </xf>
    <xf numFmtId="0" fontId="20" fillId="2" borderId="13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20" fillId="2" borderId="40" xfId="0" applyFont="1" applyFill="1" applyBorder="1" applyAlignment="1">
      <alignment horizontal="center" vertical="center" wrapText="1"/>
    </xf>
    <xf numFmtId="0" fontId="21" fillId="2" borderId="13" xfId="0" applyFont="1" applyFill="1" applyBorder="1" applyAlignment="1">
      <alignment horizontal="center" vertical="center" wrapText="1"/>
    </xf>
    <xf numFmtId="0" fontId="21" fillId="2" borderId="39" xfId="0" applyFont="1" applyFill="1" applyBorder="1" applyAlignment="1">
      <alignment horizontal="center" vertical="center" wrapText="1"/>
    </xf>
    <xf numFmtId="0" fontId="21" fillId="2" borderId="40" xfId="0" applyFont="1" applyFill="1" applyBorder="1" applyAlignment="1">
      <alignment horizontal="center" vertical="center" wrapText="1"/>
    </xf>
    <xf numFmtId="49" fontId="38" fillId="2" borderId="5" xfId="0" applyNumberFormat="1" applyFont="1" applyFill="1" applyBorder="1" applyAlignment="1">
      <alignment horizontal="center" vertical="center"/>
    </xf>
    <xf numFmtId="49" fontId="38" fillId="5" borderId="36" xfId="0" applyNumberFormat="1" applyFont="1" applyFill="1" applyBorder="1" applyAlignment="1">
      <alignment horizontal="center" vertical="center"/>
    </xf>
    <xf numFmtId="0" fontId="20" fillId="2" borderId="20" xfId="0" applyFont="1" applyFill="1" applyBorder="1" applyAlignment="1">
      <alignment horizontal="center" vertical="center" wrapText="1"/>
    </xf>
    <xf numFmtId="0" fontId="44" fillId="2" borderId="0" xfId="0" applyFont="1" applyFill="1" applyBorder="1" applyAlignment="1">
      <alignment horizontal="center" vertical="center"/>
    </xf>
    <xf numFmtId="0" fontId="44" fillId="2" borderId="28" xfId="0" applyFont="1" applyFill="1" applyBorder="1" applyAlignment="1">
      <alignment horizontal="center" vertical="center"/>
    </xf>
    <xf numFmtId="0" fontId="10" fillId="2" borderId="22" xfId="0" applyFont="1" applyFill="1" applyBorder="1" applyAlignment="1">
      <alignment horizontal="center" vertical="center" wrapText="1"/>
    </xf>
    <xf numFmtId="0" fontId="10" fillId="2" borderId="23" xfId="0" applyFont="1" applyFill="1" applyBorder="1" applyAlignment="1">
      <alignment horizontal="center" vertical="center" wrapText="1"/>
    </xf>
    <xf numFmtId="0" fontId="10" fillId="2" borderId="24" xfId="0" applyFont="1" applyFill="1" applyBorder="1" applyAlignment="1">
      <alignment horizontal="center" vertical="center" wrapText="1"/>
    </xf>
    <xf numFmtId="0" fontId="8" fillId="2" borderId="5" xfId="0" applyFont="1" applyFill="1" applyBorder="1" applyAlignment="1">
      <alignment horizontal="center" vertical="center"/>
    </xf>
    <xf numFmtId="0" fontId="8" fillId="2" borderId="10" xfId="0" applyFont="1" applyFill="1" applyBorder="1" applyAlignment="1">
      <alignment horizontal="center" vertical="center"/>
    </xf>
    <xf numFmtId="0" fontId="30" fillId="2" borderId="19" xfId="0" applyFont="1" applyFill="1" applyBorder="1" applyAlignment="1">
      <alignment horizontal="center" vertical="center" textRotation="90"/>
    </xf>
    <xf numFmtId="0" fontId="2" fillId="2" borderId="17" xfId="0" applyFont="1" applyFill="1" applyBorder="1" applyAlignment="1">
      <alignment horizontal="center" vertical="center" wrapText="1"/>
    </xf>
    <xf numFmtId="0" fontId="2" fillId="2" borderId="21" xfId="0" applyFont="1" applyFill="1" applyBorder="1" applyAlignment="1">
      <alignment horizontal="center" vertical="center" wrapText="1"/>
    </xf>
    <xf numFmtId="0" fontId="2" fillId="2" borderId="29" xfId="0" applyFont="1" applyFill="1" applyBorder="1" applyAlignment="1">
      <alignment horizontal="center" vertical="center"/>
    </xf>
    <xf numFmtId="0" fontId="2" fillId="2" borderId="30" xfId="0" applyFont="1" applyFill="1" applyBorder="1" applyAlignment="1">
      <alignment horizontal="center" vertical="center"/>
    </xf>
    <xf numFmtId="0" fontId="2" fillId="2" borderId="31" xfId="0" applyFont="1" applyFill="1" applyBorder="1" applyAlignment="1">
      <alignment horizontal="center" vertical="center"/>
    </xf>
    <xf numFmtId="0" fontId="2" fillId="2" borderId="32" xfId="0" applyFont="1" applyFill="1" applyBorder="1" applyAlignment="1">
      <alignment horizontal="center" vertical="center"/>
    </xf>
    <xf numFmtId="0" fontId="2" fillId="2" borderId="27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 vertical="center"/>
    </xf>
    <xf numFmtId="49" fontId="38" fillId="5" borderId="1" xfId="0" applyNumberFormat="1" applyFont="1" applyFill="1" applyBorder="1" applyAlignment="1">
      <alignment horizontal="center" vertical="center"/>
    </xf>
    <xf numFmtId="49" fontId="38" fillId="2" borderId="38" xfId="0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emf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emf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emf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101555</xdr:colOff>
      <xdr:row>7</xdr:row>
      <xdr:rowOff>45886</xdr:rowOff>
    </xdr:from>
    <xdr:to>
      <xdr:col>2</xdr:col>
      <xdr:colOff>29444</xdr:colOff>
      <xdr:row>9</xdr:row>
      <xdr:rowOff>17678</xdr:rowOff>
    </xdr:to>
    <xdr:pic>
      <xdr:nvPicPr>
        <xdr:cNvPr id="3717" name="Рисунок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6250"/>
        <a:stretch/>
      </xdr:blipFill>
      <xdr:spPr bwMode="auto">
        <a:xfrm>
          <a:off x="1026446" y="3303712"/>
          <a:ext cx="1404955" cy="8000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59273</xdr:colOff>
      <xdr:row>13</xdr:row>
      <xdr:rowOff>19784</xdr:rowOff>
    </xdr:from>
    <xdr:to>
      <xdr:col>1</xdr:col>
      <xdr:colOff>1418326</xdr:colOff>
      <xdr:row>14</xdr:row>
      <xdr:rowOff>354132</xdr:rowOff>
    </xdr:to>
    <xdr:pic>
      <xdr:nvPicPr>
        <xdr:cNvPr id="3719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7350" y="5661515"/>
          <a:ext cx="1359053" cy="74954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32265</xdr:colOff>
      <xdr:row>15</xdr:row>
      <xdr:rowOff>35741</xdr:rowOff>
    </xdr:from>
    <xdr:to>
      <xdr:col>1</xdr:col>
      <xdr:colOff>1406114</xdr:colOff>
      <xdr:row>16</xdr:row>
      <xdr:rowOff>366345</xdr:rowOff>
    </xdr:to>
    <xdr:pic>
      <xdr:nvPicPr>
        <xdr:cNvPr id="3720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0342" y="6507856"/>
          <a:ext cx="1373849" cy="7457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9709</xdr:colOff>
      <xdr:row>102</xdr:row>
      <xdr:rowOff>451854</xdr:rowOff>
    </xdr:from>
    <xdr:to>
      <xdr:col>1</xdr:col>
      <xdr:colOff>1392342</xdr:colOff>
      <xdr:row>105</xdr:row>
      <xdr:rowOff>249009</xdr:rowOff>
    </xdr:to>
    <xdr:pic>
      <xdr:nvPicPr>
        <xdr:cNvPr id="3721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4600" y="36812506"/>
          <a:ext cx="1382633" cy="94291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36635</xdr:colOff>
      <xdr:row>39</xdr:row>
      <xdr:rowOff>73269</xdr:rowOff>
    </xdr:from>
    <xdr:to>
      <xdr:col>1</xdr:col>
      <xdr:colOff>1407306</xdr:colOff>
      <xdr:row>40</xdr:row>
      <xdr:rowOff>285383</xdr:rowOff>
    </xdr:to>
    <xdr:pic>
      <xdr:nvPicPr>
        <xdr:cNvPr id="3722" name="Рисунок 1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4712" y="13249519"/>
          <a:ext cx="1370671" cy="541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102969</xdr:colOff>
      <xdr:row>48</xdr:row>
      <xdr:rowOff>157561</xdr:rowOff>
    </xdr:from>
    <xdr:to>
      <xdr:col>1</xdr:col>
      <xdr:colOff>1468337</xdr:colOff>
      <xdr:row>50</xdr:row>
      <xdr:rowOff>11452</xdr:rowOff>
    </xdr:to>
    <xdr:pic>
      <xdr:nvPicPr>
        <xdr:cNvPr id="3723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7860" y="16626148"/>
          <a:ext cx="1365368" cy="516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36634</xdr:colOff>
      <xdr:row>41</xdr:row>
      <xdr:rowOff>40883</xdr:rowOff>
    </xdr:from>
    <xdr:to>
      <xdr:col>1</xdr:col>
      <xdr:colOff>1432112</xdr:colOff>
      <xdr:row>43</xdr:row>
      <xdr:rowOff>234673</xdr:rowOff>
    </xdr:to>
    <xdr:pic>
      <xdr:nvPicPr>
        <xdr:cNvPr id="3724" name="Рисунок 2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1525" y="15432731"/>
          <a:ext cx="1395478" cy="85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61533</xdr:colOff>
      <xdr:row>36</xdr:row>
      <xdr:rowOff>98169</xdr:rowOff>
    </xdr:from>
    <xdr:to>
      <xdr:col>1</xdr:col>
      <xdr:colOff>1395094</xdr:colOff>
      <xdr:row>37</xdr:row>
      <xdr:rowOff>255349</xdr:rowOff>
    </xdr:to>
    <xdr:pic>
      <xdr:nvPicPr>
        <xdr:cNvPr id="3725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9610" y="12614996"/>
          <a:ext cx="1333561" cy="4868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81033</xdr:colOff>
      <xdr:row>75</xdr:row>
      <xdr:rowOff>60977</xdr:rowOff>
    </xdr:from>
    <xdr:to>
      <xdr:col>1</xdr:col>
      <xdr:colOff>1433583</xdr:colOff>
      <xdr:row>76</xdr:row>
      <xdr:rowOff>216575</xdr:rowOff>
    </xdr:to>
    <xdr:pic>
      <xdr:nvPicPr>
        <xdr:cNvPr id="3726" name="Рисунок 14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7851"/>
        <a:stretch>
          <a:fillRect/>
        </a:stretch>
      </xdr:blipFill>
      <xdr:spPr bwMode="auto">
        <a:xfrm>
          <a:off x="1009110" y="22713381"/>
          <a:ext cx="1352550" cy="4853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69694</xdr:colOff>
      <xdr:row>65</xdr:row>
      <xdr:rowOff>122115</xdr:rowOff>
    </xdr:from>
    <xdr:to>
      <xdr:col>1</xdr:col>
      <xdr:colOff>1431769</xdr:colOff>
      <xdr:row>66</xdr:row>
      <xdr:rowOff>307087</xdr:rowOff>
    </xdr:to>
    <xdr:pic>
      <xdr:nvPicPr>
        <xdr:cNvPr id="3727" name="Рисунок 17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771" y="19477403"/>
          <a:ext cx="1362075" cy="5146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55101</xdr:colOff>
      <xdr:row>71</xdr:row>
      <xdr:rowOff>35443</xdr:rowOff>
    </xdr:from>
    <xdr:to>
      <xdr:col>1</xdr:col>
      <xdr:colOff>1419331</xdr:colOff>
      <xdr:row>72</xdr:row>
      <xdr:rowOff>220413</xdr:rowOff>
    </xdr:to>
    <xdr:pic>
      <xdr:nvPicPr>
        <xdr:cNvPr id="3728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" b="25166"/>
        <a:stretch>
          <a:fillRect/>
        </a:stretch>
      </xdr:blipFill>
      <xdr:spPr bwMode="auto">
        <a:xfrm>
          <a:off x="983178" y="21369001"/>
          <a:ext cx="1364230" cy="51468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79523</xdr:colOff>
      <xdr:row>73</xdr:row>
      <xdr:rowOff>61057</xdr:rowOff>
    </xdr:from>
    <xdr:to>
      <xdr:col>1</xdr:col>
      <xdr:colOff>1442181</xdr:colOff>
      <xdr:row>74</xdr:row>
      <xdr:rowOff>327023</xdr:rowOff>
    </xdr:to>
    <xdr:pic>
      <xdr:nvPicPr>
        <xdr:cNvPr id="3729" name="Рисунок 7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7600" y="22054038"/>
          <a:ext cx="1362658" cy="5956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94118</xdr:colOff>
      <xdr:row>69</xdr:row>
      <xdr:rowOff>59866</xdr:rowOff>
    </xdr:from>
    <xdr:to>
      <xdr:col>1</xdr:col>
      <xdr:colOff>1456193</xdr:colOff>
      <xdr:row>70</xdr:row>
      <xdr:rowOff>300046</xdr:rowOff>
    </xdr:to>
    <xdr:pic>
      <xdr:nvPicPr>
        <xdr:cNvPr id="3730" name="Рисунок 1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195" y="20734001"/>
          <a:ext cx="1362075" cy="569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68504</xdr:colOff>
      <xdr:row>66</xdr:row>
      <xdr:rowOff>321865</xdr:rowOff>
    </xdr:from>
    <xdr:to>
      <xdr:col>1</xdr:col>
      <xdr:colOff>1454370</xdr:colOff>
      <xdr:row>69</xdr:row>
      <xdr:rowOff>22856</xdr:rowOff>
    </xdr:to>
    <xdr:pic>
      <xdr:nvPicPr>
        <xdr:cNvPr id="3731" name="Рисунок 8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6581" y="20006865"/>
          <a:ext cx="1385866" cy="6901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73282</xdr:colOff>
      <xdr:row>97</xdr:row>
      <xdr:rowOff>16102</xdr:rowOff>
    </xdr:from>
    <xdr:to>
      <xdr:col>1</xdr:col>
      <xdr:colOff>1444882</xdr:colOff>
      <xdr:row>101</xdr:row>
      <xdr:rowOff>53125</xdr:rowOff>
    </xdr:to>
    <xdr:pic>
      <xdr:nvPicPr>
        <xdr:cNvPr id="3732" name="Рисунок 10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173" y="34568385"/>
          <a:ext cx="1371600" cy="11965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86947</xdr:colOff>
      <xdr:row>93</xdr:row>
      <xdr:rowOff>61058</xdr:rowOff>
    </xdr:from>
    <xdr:to>
      <xdr:col>1</xdr:col>
      <xdr:colOff>1420447</xdr:colOff>
      <xdr:row>94</xdr:row>
      <xdr:rowOff>427404</xdr:rowOff>
    </xdr:to>
    <xdr:pic>
      <xdr:nvPicPr>
        <xdr:cNvPr id="3733" name="Рисунок 9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5024" y="29271058"/>
          <a:ext cx="1333500" cy="8425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44081</xdr:colOff>
      <xdr:row>101</xdr:row>
      <xdr:rowOff>24405</xdr:rowOff>
    </xdr:from>
    <xdr:to>
      <xdr:col>1</xdr:col>
      <xdr:colOff>1415681</xdr:colOff>
      <xdr:row>102</xdr:row>
      <xdr:rowOff>439614</xdr:rowOff>
    </xdr:to>
    <xdr:pic>
      <xdr:nvPicPr>
        <xdr:cNvPr id="3737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2158" y="33044405"/>
          <a:ext cx="1371600" cy="8914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69695</xdr:colOff>
      <xdr:row>59</xdr:row>
      <xdr:rowOff>0</xdr:rowOff>
    </xdr:from>
    <xdr:to>
      <xdr:col>1</xdr:col>
      <xdr:colOff>1412720</xdr:colOff>
      <xdr:row>60</xdr:row>
      <xdr:rowOff>213937</xdr:rowOff>
    </xdr:to>
    <xdr:pic>
      <xdr:nvPicPr>
        <xdr:cNvPr id="3741" name="Рисунок 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8963" y="17911646"/>
          <a:ext cx="1343025" cy="5415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23231</xdr:colOff>
      <xdr:row>61</xdr:row>
      <xdr:rowOff>34847</xdr:rowOff>
    </xdr:from>
    <xdr:to>
      <xdr:col>1</xdr:col>
      <xdr:colOff>1376073</xdr:colOff>
      <xdr:row>62</xdr:row>
      <xdr:rowOff>299169</xdr:rowOff>
    </xdr:to>
    <xdr:pic>
      <xdr:nvPicPr>
        <xdr:cNvPr id="3742" name="Рисунок 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231" y="11418384"/>
          <a:ext cx="1362075" cy="58079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56203</xdr:colOff>
      <xdr:row>17</xdr:row>
      <xdr:rowOff>69695</xdr:rowOff>
    </xdr:from>
    <xdr:to>
      <xdr:col>1</xdr:col>
      <xdr:colOff>1401355</xdr:colOff>
      <xdr:row>18</xdr:row>
      <xdr:rowOff>378561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9" cstate="print"/>
        <a:srcRect t="50006"/>
        <a:stretch/>
      </xdr:blipFill>
      <xdr:spPr>
        <a:xfrm>
          <a:off x="984280" y="7372195"/>
          <a:ext cx="1345152" cy="724055"/>
        </a:xfrm>
        <a:prstGeom prst="rect">
          <a:avLst/>
        </a:prstGeom>
      </xdr:spPr>
    </xdr:pic>
    <xdr:clientData/>
  </xdr:twoCellAnchor>
  <xdr:twoCellAnchor editAs="oneCell">
    <xdr:from>
      <xdr:col>1</xdr:col>
      <xdr:colOff>96777</xdr:colOff>
      <xdr:row>30</xdr:row>
      <xdr:rowOff>35719</xdr:rowOff>
    </xdr:from>
    <xdr:to>
      <xdr:col>1</xdr:col>
      <xdr:colOff>1418371</xdr:colOff>
      <xdr:row>31</xdr:row>
      <xdr:rowOff>293076</xdr:rowOff>
    </xdr:to>
    <xdr:pic>
      <xdr:nvPicPr>
        <xdr:cNvPr id="33" name="Рисунок 32" descr="Искусственный кирпич – Коллекция «Лион» - Лион 100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7884"/>
        <a:stretch/>
      </xdr:blipFill>
      <xdr:spPr bwMode="auto">
        <a:xfrm>
          <a:off x="1024854" y="10574277"/>
          <a:ext cx="1321594" cy="587069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</xdr:col>
      <xdr:colOff>43099</xdr:colOff>
      <xdr:row>95</xdr:row>
      <xdr:rowOff>114215</xdr:rowOff>
    </xdr:from>
    <xdr:ext cx="1371600" cy="784412"/>
    <xdr:pic>
      <xdr:nvPicPr>
        <xdr:cNvPr id="36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176" y="30276715"/>
          <a:ext cx="1371600" cy="7844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13049</xdr:colOff>
      <xdr:row>20</xdr:row>
      <xdr:rowOff>26095</xdr:rowOff>
    </xdr:from>
    <xdr:to>
      <xdr:col>1</xdr:col>
      <xdr:colOff>1372754</xdr:colOff>
      <xdr:row>21</xdr:row>
      <xdr:rowOff>317496</xdr:rowOff>
    </xdr:to>
    <xdr:pic>
      <xdr:nvPicPr>
        <xdr:cNvPr id="3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 b="62615"/>
        <a:stretch>
          <a:fillRect/>
        </a:stretch>
      </xdr:blipFill>
      <xdr:spPr bwMode="auto">
        <a:xfrm>
          <a:off x="941126" y="8256672"/>
          <a:ext cx="1359705" cy="62111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48846</xdr:colOff>
      <xdr:row>24</xdr:row>
      <xdr:rowOff>21551</xdr:rowOff>
    </xdr:from>
    <xdr:to>
      <xdr:col>1</xdr:col>
      <xdr:colOff>1419517</xdr:colOff>
      <xdr:row>26</xdr:row>
      <xdr:rowOff>3</xdr:rowOff>
    </xdr:to>
    <xdr:pic>
      <xdr:nvPicPr>
        <xdr:cNvPr id="39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b="65643"/>
        <a:stretch>
          <a:fillRect/>
        </a:stretch>
      </xdr:blipFill>
      <xdr:spPr bwMode="auto">
        <a:xfrm>
          <a:off x="976923" y="8911551"/>
          <a:ext cx="1370671" cy="6378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45663</xdr:colOff>
      <xdr:row>46</xdr:row>
      <xdr:rowOff>17532</xdr:rowOff>
    </xdr:from>
    <xdr:to>
      <xdr:col>2</xdr:col>
      <xdr:colOff>13804</xdr:colOff>
      <xdr:row>48</xdr:row>
      <xdr:rowOff>165652</xdr:rowOff>
    </xdr:to>
    <xdr:pic>
      <xdr:nvPicPr>
        <xdr:cNvPr id="40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 b="66981"/>
        <a:stretch>
          <a:fillRect/>
        </a:stretch>
      </xdr:blipFill>
      <xdr:spPr bwMode="auto">
        <a:xfrm>
          <a:off x="970554" y="16141010"/>
          <a:ext cx="1445207" cy="6726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25321</xdr:colOff>
      <xdr:row>34</xdr:row>
      <xdr:rowOff>121767</xdr:rowOff>
    </xdr:from>
    <xdr:to>
      <xdr:col>1</xdr:col>
      <xdr:colOff>1412970</xdr:colOff>
      <xdr:row>35</xdr:row>
      <xdr:rowOff>309867</xdr:rowOff>
    </xdr:to>
    <xdr:pic>
      <xdr:nvPicPr>
        <xdr:cNvPr id="41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 b="63469"/>
        <a:stretch>
          <a:fillRect/>
        </a:stretch>
      </xdr:blipFill>
      <xdr:spPr bwMode="auto">
        <a:xfrm>
          <a:off x="953398" y="11979171"/>
          <a:ext cx="1387649" cy="5178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49684</xdr:colOff>
      <xdr:row>32</xdr:row>
      <xdr:rowOff>65419</xdr:rowOff>
    </xdr:from>
    <xdr:to>
      <xdr:col>1</xdr:col>
      <xdr:colOff>1414759</xdr:colOff>
      <xdr:row>34</xdr:row>
      <xdr:rowOff>13726</xdr:rowOff>
    </xdr:to>
    <xdr:pic>
      <xdr:nvPicPr>
        <xdr:cNvPr id="4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 b="62903"/>
        <a:stretch>
          <a:fillRect/>
        </a:stretch>
      </xdr:blipFill>
      <xdr:spPr bwMode="auto">
        <a:xfrm>
          <a:off x="977761" y="11263400"/>
          <a:ext cx="1365075" cy="60773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22636</xdr:colOff>
      <xdr:row>11</xdr:row>
      <xdr:rowOff>15536</xdr:rowOff>
    </xdr:from>
    <xdr:to>
      <xdr:col>1</xdr:col>
      <xdr:colOff>1393307</xdr:colOff>
      <xdr:row>12</xdr:row>
      <xdr:rowOff>268653</xdr:rowOff>
    </xdr:to>
    <xdr:pic>
      <xdr:nvPicPr>
        <xdr:cNvPr id="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 b="71960"/>
        <a:stretch>
          <a:fillRect/>
        </a:stretch>
      </xdr:blipFill>
      <xdr:spPr bwMode="auto">
        <a:xfrm>
          <a:off x="950713" y="4826882"/>
          <a:ext cx="1370671" cy="668311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61894</xdr:colOff>
      <xdr:row>56</xdr:row>
      <xdr:rowOff>87154</xdr:rowOff>
    </xdr:from>
    <xdr:to>
      <xdr:col>1</xdr:col>
      <xdr:colOff>1425926</xdr:colOff>
      <xdr:row>57</xdr:row>
      <xdr:rowOff>227039</xdr:rowOff>
    </xdr:to>
    <xdr:pic>
      <xdr:nvPicPr>
        <xdr:cNvPr id="4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 b="65922"/>
        <a:stretch>
          <a:fillRect/>
        </a:stretch>
      </xdr:blipFill>
      <xdr:spPr bwMode="auto">
        <a:xfrm>
          <a:off x="989971" y="16743692"/>
          <a:ext cx="1364032" cy="46959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oneCellAnchor>
    <xdr:from>
      <xdr:col>2</xdr:col>
      <xdr:colOff>2383783</xdr:colOff>
      <xdr:row>84</xdr:row>
      <xdr:rowOff>79797</xdr:rowOff>
    </xdr:from>
    <xdr:ext cx="6373906" cy="608404"/>
    <xdr:pic>
      <xdr:nvPicPr>
        <xdr:cNvPr id="49" name="Рисунок 11" descr="логотип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375"/>
        <a:stretch>
          <a:fillRect/>
        </a:stretch>
      </xdr:blipFill>
      <xdr:spPr bwMode="auto">
        <a:xfrm>
          <a:off x="4789456" y="21559893"/>
          <a:ext cx="6373906" cy="608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12212</xdr:colOff>
      <xdr:row>52</xdr:row>
      <xdr:rowOff>73269</xdr:rowOff>
    </xdr:from>
    <xdr:to>
      <xdr:col>1</xdr:col>
      <xdr:colOff>1434060</xdr:colOff>
      <xdr:row>54</xdr:row>
      <xdr:rowOff>62464</xdr:rowOff>
    </xdr:to>
    <xdr:pic>
      <xdr:nvPicPr>
        <xdr:cNvPr id="43" name="Рисунок 42"/>
        <xdr:cNvPicPr>
          <a:picLocks noChangeAspect="1"/>
        </xdr:cNvPicPr>
      </xdr:nvPicPr>
      <xdr:blipFill rotWithShape="1">
        <a:blip xmlns:r="http://schemas.openxmlformats.org/officeDocument/2006/relationships" r:embed="rId30"/>
        <a:srcRect t="54769" b="-15648"/>
        <a:stretch/>
      </xdr:blipFill>
      <xdr:spPr>
        <a:xfrm>
          <a:off x="940289" y="16070384"/>
          <a:ext cx="1421848" cy="648618"/>
        </a:xfrm>
        <a:prstGeom prst="rect">
          <a:avLst/>
        </a:prstGeom>
      </xdr:spPr>
    </xdr:pic>
    <xdr:clientData/>
  </xdr:twoCellAnchor>
  <xdr:twoCellAnchor editAs="oneCell">
    <xdr:from>
      <xdr:col>1</xdr:col>
      <xdr:colOff>23232</xdr:colOff>
      <xdr:row>27</xdr:row>
      <xdr:rowOff>46463</xdr:rowOff>
    </xdr:from>
    <xdr:to>
      <xdr:col>1</xdr:col>
      <xdr:colOff>1417471</xdr:colOff>
      <xdr:row>29</xdr:row>
      <xdr:rowOff>256441</xdr:rowOff>
    </xdr:to>
    <xdr:pic>
      <xdr:nvPicPr>
        <xdr:cNvPr id="46" name="Рисунок 45"/>
        <xdr:cNvPicPr>
          <a:picLocks noChangeAspect="1"/>
        </xdr:cNvPicPr>
      </xdr:nvPicPr>
      <xdr:blipFill rotWithShape="1">
        <a:blip xmlns:r="http://schemas.openxmlformats.org/officeDocument/2006/relationships" r:embed="rId31"/>
        <a:srcRect t="54456"/>
        <a:stretch/>
      </xdr:blipFill>
      <xdr:spPr>
        <a:xfrm>
          <a:off x="951309" y="9595886"/>
          <a:ext cx="1394239" cy="869401"/>
        </a:xfrm>
        <a:prstGeom prst="rect">
          <a:avLst/>
        </a:prstGeom>
      </xdr:spPr>
    </xdr:pic>
    <xdr:clientData/>
  </xdr:twoCellAnchor>
  <xdr:twoCellAnchor editAs="oneCell">
    <xdr:from>
      <xdr:col>1</xdr:col>
      <xdr:colOff>34846</xdr:colOff>
      <xdr:row>9</xdr:row>
      <xdr:rowOff>64035</xdr:rowOff>
    </xdr:from>
    <xdr:to>
      <xdr:col>2</xdr:col>
      <xdr:colOff>9088</xdr:colOff>
      <xdr:row>10</xdr:row>
      <xdr:rowOff>308241</xdr:rowOff>
    </xdr:to>
    <xdr:pic>
      <xdr:nvPicPr>
        <xdr:cNvPr id="50" name="Рисунок 49"/>
        <xdr:cNvPicPr>
          <a:picLocks noChangeAspect="1"/>
        </xdr:cNvPicPr>
      </xdr:nvPicPr>
      <xdr:blipFill rotWithShape="1">
        <a:blip xmlns:r="http://schemas.openxmlformats.org/officeDocument/2006/relationships" r:embed="rId32"/>
        <a:srcRect t="58831" r="10474"/>
        <a:stretch/>
      </xdr:blipFill>
      <xdr:spPr>
        <a:xfrm>
          <a:off x="962923" y="4044997"/>
          <a:ext cx="1451838" cy="659401"/>
        </a:xfrm>
        <a:prstGeom prst="rect">
          <a:avLst/>
        </a:prstGeom>
      </xdr:spPr>
    </xdr:pic>
    <xdr:clientData/>
  </xdr:twoCellAnchor>
  <xdr:oneCellAnchor>
    <xdr:from>
      <xdr:col>3</xdr:col>
      <xdr:colOff>340740</xdr:colOff>
      <xdr:row>1</xdr:row>
      <xdr:rowOff>698</xdr:rowOff>
    </xdr:from>
    <xdr:ext cx="6373906" cy="608404"/>
    <xdr:pic>
      <xdr:nvPicPr>
        <xdr:cNvPr id="44" name="Рисунок 11" descr="логотип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43375"/>
        <a:stretch>
          <a:fillRect/>
        </a:stretch>
      </xdr:blipFill>
      <xdr:spPr bwMode="auto">
        <a:xfrm>
          <a:off x="5572588" y="318198"/>
          <a:ext cx="6373906" cy="60840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1</xdr:col>
      <xdr:colOff>48846</xdr:colOff>
      <xdr:row>22</xdr:row>
      <xdr:rowOff>21551</xdr:rowOff>
    </xdr:from>
    <xdr:ext cx="1370671" cy="637872"/>
    <xdr:pic>
      <xdr:nvPicPr>
        <xdr:cNvPr id="48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 b="65643"/>
        <a:stretch>
          <a:fillRect/>
        </a:stretch>
      </xdr:blipFill>
      <xdr:spPr bwMode="auto">
        <a:xfrm>
          <a:off x="976923" y="9570974"/>
          <a:ext cx="1370671" cy="637872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oneCellAnchor>
  <xdr:oneCellAnchor>
    <xdr:from>
      <xdr:col>0</xdr:col>
      <xdr:colOff>917243</xdr:colOff>
      <xdr:row>105</xdr:row>
      <xdr:rowOff>289241</xdr:rowOff>
    </xdr:from>
    <xdr:ext cx="1362075" cy="911736"/>
    <xdr:pic>
      <xdr:nvPicPr>
        <xdr:cNvPr id="51" name="Рисунок 28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r="40681" b="60689"/>
        <a:stretch>
          <a:fillRect/>
        </a:stretch>
      </xdr:blipFill>
      <xdr:spPr bwMode="auto">
        <a:xfrm>
          <a:off x="917243" y="37795654"/>
          <a:ext cx="1362075" cy="91173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 editAs="oneCell">
    <xdr:from>
      <xdr:col>1</xdr:col>
      <xdr:colOff>13805</xdr:colOff>
      <xdr:row>107</xdr:row>
      <xdr:rowOff>345107</xdr:rowOff>
    </xdr:from>
    <xdr:to>
      <xdr:col>1</xdr:col>
      <xdr:colOff>1435653</xdr:colOff>
      <xdr:row>113</xdr:row>
      <xdr:rowOff>12377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38696" y="38665977"/>
          <a:ext cx="1421848" cy="92346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</xdr:row>
      <xdr:rowOff>1</xdr:rowOff>
    </xdr:from>
    <xdr:to>
      <xdr:col>1</xdr:col>
      <xdr:colOff>1469263</xdr:colOff>
      <xdr:row>51</xdr:row>
      <xdr:rowOff>317500</xdr:rowOff>
    </xdr:to>
    <xdr:pic>
      <xdr:nvPicPr>
        <xdr:cNvPr id="4" name="Рисунок 3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924891" y="17131197"/>
          <a:ext cx="1469263" cy="648804"/>
        </a:xfrm>
        <a:prstGeom prst="rect">
          <a:avLst/>
        </a:prstGeom>
      </xdr:spPr>
    </xdr:pic>
    <xdr:clientData/>
  </xdr:twoCellAnchor>
  <xdr:twoCellAnchor editAs="oneCell">
    <xdr:from>
      <xdr:col>0</xdr:col>
      <xdr:colOff>911087</xdr:colOff>
      <xdr:row>52</xdr:row>
      <xdr:rowOff>0</xdr:rowOff>
    </xdr:from>
    <xdr:to>
      <xdr:col>1</xdr:col>
      <xdr:colOff>1437170</xdr:colOff>
      <xdr:row>53</xdr:row>
      <xdr:rowOff>317500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911087" y="17849022"/>
          <a:ext cx="1450974" cy="648805"/>
        </a:xfrm>
        <a:prstGeom prst="rect">
          <a:avLst/>
        </a:prstGeom>
      </xdr:spPr>
    </xdr:pic>
    <xdr:clientData/>
  </xdr:twoCellAnchor>
  <xdr:twoCellAnchor editAs="oneCell">
    <xdr:from>
      <xdr:col>1</xdr:col>
      <xdr:colOff>55218</xdr:colOff>
      <xdr:row>37</xdr:row>
      <xdr:rowOff>193261</xdr:rowOff>
    </xdr:from>
    <xdr:to>
      <xdr:col>1</xdr:col>
      <xdr:colOff>1388779</xdr:colOff>
      <xdr:row>39</xdr:row>
      <xdr:rowOff>19137</xdr:rowOff>
    </xdr:to>
    <xdr:pic>
      <xdr:nvPicPr>
        <xdr:cNvPr id="52" name="Рисунок 2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09" y="13997609"/>
          <a:ext cx="1333561" cy="4884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43</xdr:row>
      <xdr:rowOff>317501</xdr:rowOff>
    </xdr:from>
    <xdr:to>
      <xdr:col>1</xdr:col>
      <xdr:colOff>1444877</xdr:colOff>
      <xdr:row>45</xdr:row>
      <xdr:rowOff>325510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924891" y="15930218"/>
          <a:ext cx="1444877" cy="670618"/>
        </a:xfrm>
        <a:prstGeom prst="rect">
          <a:avLst/>
        </a:prstGeom>
      </xdr:spPr>
    </xdr:pic>
    <xdr:clientData/>
  </xdr:twoCellAnchor>
  <xdr:twoCellAnchor editAs="oneCell">
    <xdr:from>
      <xdr:col>1</xdr:col>
      <xdr:colOff>27610</xdr:colOff>
      <xdr:row>26</xdr:row>
      <xdr:rowOff>27607</xdr:rowOff>
    </xdr:from>
    <xdr:to>
      <xdr:col>1</xdr:col>
      <xdr:colOff>1468350</xdr:colOff>
      <xdr:row>26</xdr:row>
      <xdr:rowOff>648802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52501" y="10339455"/>
          <a:ext cx="1440740" cy="621195"/>
        </a:xfrm>
        <a:prstGeom prst="rect">
          <a:avLst/>
        </a:prstGeom>
      </xdr:spPr>
    </xdr:pic>
    <xdr:clientData/>
  </xdr:twoCellAnchor>
  <xdr:twoCellAnchor editAs="oneCell">
    <xdr:from>
      <xdr:col>1</xdr:col>
      <xdr:colOff>69022</xdr:colOff>
      <xdr:row>63</xdr:row>
      <xdr:rowOff>41413</xdr:rowOff>
    </xdr:from>
    <xdr:to>
      <xdr:col>1</xdr:col>
      <xdr:colOff>1421864</xdr:colOff>
      <xdr:row>64</xdr:row>
      <xdr:rowOff>305736</xdr:rowOff>
    </xdr:to>
    <xdr:pic>
      <xdr:nvPicPr>
        <xdr:cNvPr id="53" name="Рисунок 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3913" y="22528696"/>
          <a:ext cx="1352842" cy="5956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L138"/>
  <sheetViews>
    <sheetView tabSelected="1" view="pageBreakPreview" topLeftCell="A98" zoomScale="69" zoomScaleNormal="69" zoomScaleSheetLayoutView="69" zoomScalePageLayoutView="73" workbookViewId="0">
      <selection activeCell="E5" sqref="E5:J5"/>
    </sheetView>
  </sheetViews>
  <sheetFormatPr defaultRowHeight="20.25" x14ac:dyDescent="0.2"/>
  <cols>
    <col min="1" max="1" width="13.85546875" style="28" customWidth="1"/>
    <col min="2" max="2" width="22.140625" style="8" customWidth="1"/>
    <col min="3" max="3" width="42.42578125" style="3" customWidth="1"/>
    <col min="4" max="4" width="26.42578125" style="3" bestFit="1" customWidth="1"/>
    <col min="5" max="5" width="30.7109375" style="3" customWidth="1"/>
    <col min="6" max="6" width="7.42578125" style="3" hidden="1" customWidth="1"/>
    <col min="7" max="7" width="11.140625" style="3" customWidth="1"/>
    <col min="8" max="8" width="11.85546875" style="3" hidden="1" customWidth="1"/>
    <col min="9" max="9" width="21.28515625" style="15" customWidth="1"/>
    <col min="10" max="10" width="10" style="15" hidden="1" customWidth="1"/>
    <col min="11" max="11" width="23" style="40" hidden="1" customWidth="1"/>
    <col min="12" max="12" width="17.7109375" style="37" hidden="1" customWidth="1"/>
    <col min="13" max="15" width="17.7109375" style="40" hidden="1" customWidth="1"/>
    <col min="16" max="16" width="18.140625" style="40" hidden="1" customWidth="1"/>
    <col min="17" max="17" width="13.5703125" style="40" hidden="1" customWidth="1"/>
    <col min="18" max="18" width="11.85546875" style="40" hidden="1" customWidth="1"/>
    <col min="19" max="19" width="17.5703125" style="40" customWidth="1"/>
    <col min="20" max="20" width="14" style="142" customWidth="1"/>
    <col min="21" max="21" width="13.42578125" style="142" customWidth="1"/>
    <col min="22" max="22" width="14.140625" style="142" customWidth="1"/>
    <col min="23" max="23" width="15" style="142" customWidth="1"/>
    <col min="24" max="16384" width="9.140625" style="3"/>
  </cols>
  <sheetData>
    <row r="1" spans="1:23" s="13" customFormat="1" ht="10.5" customHeight="1" x14ac:dyDescent="0.2">
      <c r="A1" s="187"/>
      <c r="B1" s="171"/>
      <c r="C1" s="66"/>
      <c r="D1" s="66"/>
      <c r="E1" s="66"/>
      <c r="F1" s="66"/>
      <c r="G1" s="66"/>
      <c r="H1" s="67" t="s">
        <v>107</v>
      </c>
      <c r="I1" s="66"/>
      <c r="J1" s="113"/>
      <c r="K1" s="66"/>
      <c r="L1" s="66"/>
      <c r="M1" s="66"/>
      <c r="N1" s="68"/>
      <c r="O1" s="69" t="s">
        <v>111</v>
      </c>
      <c r="P1" s="69"/>
      <c r="Q1" s="68"/>
      <c r="R1" s="68"/>
      <c r="S1" s="113"/>
      <c r="T1" s="172"/>
      <c r="U1" s="172"/>
      <c r="V1" s="172"/>
      <c r="W1" s="173"/>
    </row>
    <row r="2" spans="1:23" s="10" customFormat="1" ht="54" customHeight="1" x14ac:dyDescent="0.2">
      <c r="A2" s="337" t="s">
        <v>237</v>
      </c>
      <c r="B2" s="338"/>
      <c r="C2" s="338"/>
      <c r="D2" s="338"/>
      <c r="E2" s="338"/>
      <c r="F2" s="338"/>
      <c r="G2" s="338"/>
      <c r="H2" s="338"/>
      <c r="I2" s="338"/>
      <c r="J2" s="338"/>
      <c r="K2" s="338"/>
      <c r="L2" s="338"/>
      <c r="M2" s="338"/>
      <c r="N2" s="338"/>
      <c r="O2" s="338"/>
      <c r="P2" s="338"/>
      <c r="Q2" s="338"/>
      <c r="R2" s="338"/>
      <c r="S2" s="338"/>
      <c r="T2" s="338"/>
      <c r="U2" s="338"/>
      <c r="V2" s="338"/>
      <c r="W2" s="339"/>
    </row>
    <row r="3" spans="1:23" s="10" customFormat="1" ht="39" customHeight="1" thickBot="1" x14ac:dyDescent="0.25">
      <c r="A3" s="251" t="s">
        <v>203</v>
      </c>
      <c r="B3" s="252"/>
      <c r="C3" s="252"/>
      <c r="D3" s="252"/>
      <c r="E3" s="252"/>
      <c r="F3" s="252"/>
      <c r="G3" s="252"/>
      <c r="H3" s="252"/>
      <c r="I3" s="252"/>
      <c r="J3" s="252"/>
      <c r="K3" s="252"/>
      <c r="L3" s="252"/>
      <c r="M3" s="252"/>
      <c r="N3" s="252"/>
      <c r="O3" s="252"/>
      <c r="P3" s="252"/>
      <c r="Q3" s="252"/>
      <c r="R3" s="252"/>
      <c r="S3" s="252"/>
      <c r="T3" s="252"/>
      <c r="U3" s="252"/>
      <c r="V3" s="252"/>
      <c r="W3" s="253"/>
    </row>
    <row r="4" spans="1:23" ht="36.75" hidden="1" customHeight="1" thickBot="1" x14ac:dyDescent="0.25">
      <c r="A4" s="246" t="s">
        <v>245</v>
      </c>
      <c r="B4" s="247"/>
      <c r="C4" s="247"/>
      <c r="D4" s="247"/>
      <c r="E4" s="247"/>
      <c r="F4" s="247"/>
      <c r="G4" s="247"/>
      <c r="H4" s="247"/>
      <c r="I4" s="247"/>
      <c r="J4" s="247"/>
      <c r="K4" s="247"/>
      <c r="L4" s="247"/>
      <c r="M4" s="247"/>
      <c r="N4" s="247"/>
      <c r="O4" s="247"/>
      <c r="P4" s="247"/>
      <c r="Q4" s="247"/>
      <c r="R4" s="247"/>
      <c r="S4" s="247"/>
      <c r="T4" s="247"/>
      <c r="U4" s="247"/>
      <c r="V4" s="247"/>
      <c r="W4" s="248"/>
    </row>
    <row r="5" spans="1:23" ht="37.5" customHeight="1" thickBot="1" x14ac:dyDescent="0.25">
      <c r="A5" s="135"/>
      <c r="B5" s="348" t="s">
        <v>2</v>
      </c>
      <c r="C5" s="349"/>
      <c r="D5" s="350"/>
      <c r="E5" s="346" t="s">
        <v>3</v>
      </c>
      <c r="F5" s="346"/>
      <c r="G5" s="346"/>
      <c r="H5" s="346"/>
      <c r="I5" s="346"/>
      <c r="J5" s="347"/>
      <c r="K5" s="340" t="s">
        <v>18</v>
      </c>
      <c r="L5" s="341"/>
      <c r="M5" s="341"/>
      <c r="N5" s="341"/>
      <c r="O5" s="341"/>
      <c r="P5" s="341"/>
      <c r="Q5" s="341"/>
      <c r="R5" s="341"/>
      <c r="S5" s="342"/>
      <c r="T5" s="295" t="s">
        <v>199</v>
      </c>
      <c r="U5" s="295"/>
      <c r="V5" s="295"/>
      <c r="W5" s="296"/>
    </row>
    <row r="6" spans="1:23" ht="126" x14ac:dyDescent="0.2">
      <c r="A6" s="135"/>
      <c r="B6" s="351"/>
      <c r="C6" s="352"/>
      <c r="D6" s="353"/>
      <c r="E6" s="123" t="s">
        <v>179</v>
      </c>
      <c r="F6" s="123" t="s">
        <v>5</v>
      </c>
      <c r="G6" s="123" t="s">
        <v>35</v>
      </c>
      <c r="H6" s="123" t="s">
        <v>39</v>
      </c>
      <c r="I6" s="123" t="s">
        <v>45</v>
      </c>
      <c r="J6" s="123" t="s">
        <v>46</v>
      </c>
      <c r="K6" s="117" t="s">
        <v>13</v>
      </c>
      <c r="L6" s="117" t="s">
        <v>112</v>
      </c>
      <c r="M6" s="43" t="s">
        <v>157</v>
      </c>
      <c r="N6" s="43" t="s">
        <v>154</v>
      </c>
      <c r="O6" s="43" t="s">
        <v>155</v>
      </c>
      <c r="P6" s="44" t="s">
        <v>156</v>
      </c>
      <c r="Q6" s="45" t="s">
        <v>16</v>
      </c>
      <c r="R6" s="44" t="s">
        <v>17</v>
      </c>
      <c r="S6" s="44">
        <v>0.27</v>
      </c>
      <c r="T6" s="177" t="s">
        <v>201</v>
      </c>
      <c r="U6" s="194" t="s">
        <v>206</v>
      </c>
      <c r="V6" s="141" t="s">
        <v>200</v>
      </c>
      <c r="W6" s="141" t="s">
        <v>231</v>
      </c>
    </row>
    <row r="7" spans="1:23" s="30" customFormat="1" ht="4.5" customHeight="1" x14ac:dyDescent="0.2">
      <c r="A7" s="54"/>
      <c r="B7" s="83"/>
      <c r="C7" s="31"/>
      <c r="D7" s="32"/>
      <c r="E7" s="33"/>
      <c r="F7" s="34"/>
      <c r="G7" s="33"/>
      <c r="H7" s="34"/>
      <c r="I7" s="33"/>
      <c r="J7" s="34"/>
      <c r="K7" s="39"/>
      <c r="L7" s="35"/>
      <c r="M7" s="46"/>
      <c r="N7" s="46"/>
      <c r="O7" s="46"/>
      <c r="P7" s="47"/>
      <c r="Q7" s="48"/>
      <c r="R7" s="49"/>
      <c r="S7" s="47"/>
      <c r="T7" s="178"/>
      <c r="U7" s="145"/>
      <c r="V7" s="145"/>
    </row>
    <row r="8" spans="1:23" ht="33" customHeight="1" x14ac:dyDescent="0.2">
      <c r="A8" s="267" t="s">
        <v>158</v>
      </c>
      <c r="B8" s="236"/>
      <c r="C8" s="256" t="s">
        <v>95</v>
      </c>
      <c r="D8" s="137" t="s">
        <v>0</v>
      </c>
      <c r="E8" s="24" t="s">
        <v>115</v>
      </c>
      <c r="F8" s="4">
        <v>24</v>
      </c>
      <c r="G8" s="125">
        <v>40</v>
      </c>
      <c r="H8" s="9" t="s">
        <v>30</v>
      </c>
      <c r="I8" s="21" t="s">
        <v>238</v>
      </c>
      <c r="J8" s="11" t="s">
        <v>47</v>
      </c>
      <c r="K8" s="126">
        <f>1470+18%</f>
        <v>1470.18</v>
      </c>
      <c r="L8" s="129">
        <f t="shared" ref="L8:L13" si="0">K8*(1-25%)</f>
        <v>1102.635</v>
      </c>
      <c r="M8" s="130">
        <f>K8*(1-26%)</f>
        <v>1087.9331999999999</v>
      </c>
      <c r="N8" s="130">
        <f>K8*(1-27%)</f>
        <v>1073.2314000000001</v>
      </c>
      <c r="O8" s="130">
        <f>K8*(1-28%)</f>
        <v>1058.5296000000001</v>
      </c>
      <c r="P8" s="133">
        <f>K8*(1-29%)</f>
        <v>1043.8278</v>
      </c>
      <c r="Q8" s="93">
        <f>L8*(1-9%)</f>
        <v>1003.3978500000001</v>
      </c>
      <c r="R8" s="94">
        <f>L8*(1-11%)</f>
        <v>981.34514999999999</v>
      </c>
      <c r="S8" s="146">
        <f>K8*(1+18%)</f>
        <v>1734.8124</v>
      </c>
      <c r="T8" s="335" t="s">
        <v>249</v>
      </c>
      <c r="U8" s="186"/>
      <c r="V8" s="233" t="s">
        <v>250</v>
      </c>
      <c r="W8" s="186"/>
    </row>
    <row r="9" spans="1:23" ht="33" customHeight="1" x14ac:dyDescent="0.2">
      <c r="A9" s="267"/>
      <c r="B9" s="236"/>
      <c r="C9" s="257"/>
      <c r="D9" s="138" t="s">
        <v>1</v>
      </c>
      <c r="E9" s="11" t="s">
        <v>33</v>
      </c>
      <c r="F9" s="11" t="s">
        <v>4</v>
      </c>
      <c r="G9" s="11" t="s">
        <v>37</v>
      </c>
      <c r="H9" s="104">
        <v>13</v>
      </c>
      <c r="I9" s="122" t="s">
        <v>9</v>
      </c>
      <c r="J9" s="124">
        <v>10</v>
      </c>
      <c r="K9" s="232">
        <f t="shared" ref="K9:K11" si="1">1420+50</f>
        <v>1470</v>
      </c>
      <c r="L9" s="87">
        <f t="shared" si="0"/>
        <v>1102.5</v>
      </c>
      <c r="M9" s="94">
        <f t="shared" ref="M9" si="2">K9*(1-26%)</f>
        <v>1087.8</v>
      </c>
      <c r="N9" s="94">
        <f t="shared" ref="N9" si="3">K9*(1-27%)</f>
        <v>1073.0999999999999</v>
      </c>
      <c r="O9" s="94">
        <f t="shared" ref="O9" si="4">K9*(1-28%)</f>
        <v>1058.3999999999999</v>
      </c>
      <c r="P9" s="95">
        <f t="shared" ref="P9" si="5">K9*(1-29%)</f>
        <v>1043.7</v>
      </c>
      <c r="Q9" s="95">
        <f t="shared" ref="Q9" si="6">M9*(1-10%)</f>
        <v>979.02</v>
      </c>
      <c r="R9" s="95">
        <f t="shared" ref="R9" si="7">N9*(1-10%)</f>
        <v>965.79</v>
      </c>
      <c r="S9" s="146">
        <f t="shared" ref="S9:S19" si="8">K9*(1+18%)</f>
        <v>1734.6</v>
      </c>
      <c r="T9" s="326"/>
      <c r="U9" s="186"/>
      <c r="V9" s="233"/>
      <c r="W9" s="186"/>
    </row>
    <row r="10" spans="1:23" ht="33" customHeight="1" x14ac:dyDescent="0.2">
      <c r="A10" s="267"/>
      <c r="B10" s="236"/>
      <c r="C10" s="256" t="s">
        <v>195</v>
      </c>
      <c r="D10" s="137" t="s">
        <v>0</v>
      </c>
      <c r="E10" s="22" t="s">
        <v>105</v>
      </c>
      <c r="F10" s="11" t="s">
        <v>6</v>
      </c>
      <c r="G10" s="22" t="s">
        <v>36</v>
      </c>
      <c r="H10" s="104">
        <v>21.76</v>
      </c>
      <c r="I10" s="23"/>
      <c r="J10" s="4">
        <v>16</v>
      </c>
      <c r="K10" s="232">
        <f t="shared" si="1"/>
        <v>1470</v>
      </c>
      <c r="L10" s="129">
        <f t="shared" si="0"/>
        <v>1102.5</v>
      </c>
      <c r="M10" s="130">
        <f>K10*(1-26%)</f>
        <v>1087.8</v>
      </c>
      <c r="N10" s="130">
        <f>K10*(1-27%)</f>
        <v>1073.0999999999999</v>
      </c>
      <c r="O10" s="130">
        <f>K10*(1-28%)</f>
        <v>1058.3999999999999</v>
      </c>
      <c r="P10" s="133">
        <f>K10*(1-29%)</f>
        <v>1043.7</v>
      </c>
      <c r="Q10" s="93">
        <f t="shared" ref="Q10" si="9">L10*(1-9%)</f>
        <v>1003.2750000000001</v>
      </c>
      <c r="R10" s="94">
        <f t="shared" ref="R10" si="10">L10*(1-11%)</f>
        <v>981.22500000000002</v>
      </c>
      <c r="S10" s="146">
        <f t="shared" si="8"/>
        <v>1734.6</v>
      </c>
      <c r="T10" s="335" t="str">
        <f>$T$8</f>
        <v>+ 180 руб.</v>
      </c>
      <c r="U10" s="186"/>
      <c r="V10" s="233" t="s">
        <v>250</v>
      </c>
      <c r="W10" s="186"/>
    </row>
    <row r="11" spans="1:23" ht="33" customHeight="1" x14ac:dyDescent="0.2">
      <c r="A11" s="267"/>
      <c r="B11" s="236"/>
      <c r="C11" s="257"/>
      <c r="D11" s="138" t="s">
        <v>1</v>
      </c>
      <c r="E11" s="11" t="s">
        <v>33</v>
      </c>
      <c r="F11" s="11" t="s">
        <v>4</v>
      </c>
      <c r="G11" s="11" t="s">
        <v>37</v>
      </c>
      <c r="H11" s="104">
        <v>13</v>
      </c>
      <c r="I11" s="128" t="s">
        <v>10</v>
      </c>
      <c r="J11" s="4">
        <v>10</v>
      </c>
      <c r="K11" s="232">
        <f t="shared" si="1"/>
        <v>1470</v>
      </c>
      <c r="L11" s="87">
        <f t="shared" si="0"/>
        <v>1102.5</v>
      </c>
      <c r="M11" s="94">
        <f>K11*(1-26%)</f>
        <v>1087.8</v>
      </c>
      <c r="N11" s="94">
        <f>K11*(1-27%)</f>
        <v>1073.0999999999999</v>
      </c>
      <c r="O11" s="94">
        <f>K11*(1-28%)</f>
        <v>1058.3999999999999</v>
      </c>
      <c r="P11" s="95">
        <f>K11*(1-29%)</f>
        <v>1043.7</v>
      </c>
      <c r="Q11" s="95">
        <f>M11*(1-10%)</f>
        <v>979.02</v>
      </c>
      <c r="R11" s="95">
        <f>N11*(1-10%)</f>
        <v>965.79</v>
      </c>
      <c r="S11" s="146">
        <f t="shared" si="8"/>
        <v>1734.6</v>
      </c>
      <c r="T11" s="326"/>
      <c r="U11" s="186"/>
      <c r="V11" s="233"/>
      <c r="W11" s="186"/>
    </row>
    <row r="12" spans="1:23" ht="33" customHeight="1" x14ac:dyDescent="0.2">
      <c r="A12" s="267"/>
      <c r="B12" s="249"/>
      <c r="C12" s="284" t="s">
        <v>192</v>
      </c>
      <c r="D12" s="138" t="s">
        <v>0</v>
      </c>
      <c r="E12" s="4" t="s">
        <v>146</v>
      </c>
      <c r="F12" s="16"/>
      <c r="G12" s="4">
        <v>29</v>
      </c>
      <c r="H12" s="104"/>
      <c r="I12" s="128">
        <v>1.2</v>
      </c>
      <c r="J12" s="4"/>
      <c r="K12" s="90">
        <f>1200+50</f>
        <v>1250</v>
      </c>
      <c r="L12" s="87">
        <f t="shared" si="0"/>
        <v>937.5</v>
      </c>
      <c r="M12" s="94">
        <f t="shared" ref="M12" si="11">K12*(1-26%)</f>
        <v>925</v>
      </c>
      <c r="N12" s="94">
        <f t="shared" ref="N12" si="12">K12*(1-27%)</f>
        <v>912.5</v>
      </c>
      <c r="O12" s="94">
        <f t="shared" ref="O12" si="13">K12*(1-28%)</f>
        <v>900</v>
      </c>
      <c r="P12" s="95">
        <f t="shared" ref="P12" si="14">K12*(1-29%)</f>
        <v>887.5</v>
      </c>
      <c r="Q12" s="95">
        <f t="shared" ref="Q12" si="15">M12*(1-10%)</f>
        <v>832.5</v>
      </c>
      <c r="R12" s="95">
        <f t="shared" ref="R12" si="16">N12*(1-10%)</f>
        <v>821.25</v>
      </c>
      <c r="S12" s="146">
        <f t="shared" si="8"/>
        <v>1475</v>
      </c>
      <c r="T12" s="335" t="s">
        <v>249</v>
      </c>
      <c r="U12" s="186"/>
      <c r="V12" s="233" t="s">
        <v>250</v>
      </c>
      <c r="W12" s="186"/>
    </row>
    <row r="13" spans="1:23" ht="33" customHeight="1" x14ac:dyDescent="0.2">
      <c r="A13" s="267"/>
      <c r="B13" s="250"/>
      <c r="C13" s="257"/>
      <c r="D13" s="138" t="s">
        <v>1</v>
      </c>
      <c r="E13" s="4" t="s">
        <v>204</v>
      </c>
      <c r="F13" s="17"/>
      <c r="G13" s="4">
        <v>9</v>
      </c>
      <c r="H13" s="104"/>
      <c r="I13" s="128" t="s">
        <v>11</v>
      </c>
      <c r="J13" s="4"/>
      <c r="K13" s="90">
        <f>1200+50</f>
        <v>1250</v>
      </c>
      <c r="L13" s="87">
        <f t="shared" si="0"/>
        <v>937.5</v>
      </c>
      <c r="M13" s="94">
        <f>K13*(1-26%)</f>
        <v>925</v>
      </c>
      <c r="N13" s="94">
        <f>K13*(1-27%)</f>
        <v>912.5</v>
      </c>
      <c r="O13" s="94">
        <f>K13*(1-28%)</f>
        <v>900</v>
      </c>
      <c r="P13" s="95">
        <f>K13*(1-29%)</f>
        <v>887.5</v>
      </c>
      <c r="Q13" s="95">
        <f>M13*(1-10%)</f>
        <v>832.5</v>
      </c>
      <c r="R13" s="95">
        <f>N13*(1-10%)</f>
        <v>821.25</v>
      </c>
      <c r="S13" s="146">
        <f t="shared" si="8"/>
        <v>1475</v>
      </c>
      <c r="T13" s="326"/>
      <c r="U13" s="186"/>
      <c r="V13" s="233"/>
      <c r="W13" s="186"/>
    </row>
    <row r="14" spans="1:23" ht="33" customHeight="1" x14ac:dyDescent="0.2">
      <c r="A14" s="267"/>
      <c r="B14" s="236"/>
      <c r="C14" s="258" t="s">
        <v>193</v>
      </c>
      <c r="D14" s="138" t="s">
        <v>0</v>
      </c>
      <c r="E14" s="22" t="s">
        <v>104</v>
      </c>
      <c r="F14" s="11" t="s">
        <v>4</v>
      </c>
      <c r="G14" s="124" t="s">
        <v>38</v>
      </c>
      <c r="H14" s="343"/>
      <c r="I14" s="19">
        <v>0.4</v>
      </c>
      <c r="J14" s="4">
        <v>10</v>
      </c>
      <c r="K14" s="91">
        <f>1470+50</f>
        <v>1520</v>
      </c>
      <c r="L14" s="87">
        <f t="shared" ref="L14:L15" si="17">K14*(1-25%)</f>
        <v>1140</v>
      </c>
      <c r="M14" s="94">
        <f t="shared" ref="M14:M15" si="18">K14*(1-26%)</f>
        <v>1124.8</v>
      </c>
      <c r="N14" s="94">
        <f t="shared" ref="N14:N15" si="19">K14*(1-27%)</f>
        <v>1109.5999999999999</v>
      </c>
      <c r="O14" s="94">
        <f t="shared" ref="O14" si="20">K14*(1-28%)</f>
        <v>1094.3999999999999</v>
      </c>
      <c r="P14" s="95">
        <f t="shared" ref="P14:P15" si="21">K14*(1-29%)</f>
        <v>1079.2</v>
      </c>
      <c r="Q14" s="95">
        <f t="shared" ref="Q14:Q15" si="22">M14*(1-10%)</f>
        <v>1012.3199999999999</v>
      </c>
      <c r="R14" s="95">
        <f t="shared" ref="R14:R15" si="23">N14*(1-10%)</f>
        <v>998.64</v>
      </c>
      <c r="S14" s="146">
        <f t="shared" si="8"/>
        <v>1793.6</v>
      </c>
      <c r="T14" s="335" t="s">
        <v>249</v>
      </c>
      <c r="U14" s="186"/>
      <c r="V14" s="233" t="s">
        <v>250</v>
      </c>
      <c r="W14" s="186"/>
    </row>
    <row r="15" spans="1:23" ht="33" customHeight="1" x14ac:dyDescent="0.2">
      <c r="A15" s="267"/>
      <c r="B15" s="236"/>
      <c r="C15" s="273"/>
      <c r="D15" s="138" t="s">
        <v>1</v>
      </c>
      <c r="E15" s="11" t="s">
        <v>33</v>
      </c>
      <c r="F15" s="11" t="s">
        <v>4</v>
      </c>
      <c r="G15" s="11" t="s">
        <v>37</v>
      </c>
      <c r="H15" s="344"/>
      <c r="I15" s="122" t="s">
        <v>9</v>
      </c>
      <c r="J15" s="4">
        <v>8</v>
      </c>
      <c r="K15" s="91">
        <f>1470+50</f>
        <v>1520</v>
      </c>
      <c r="L15" s="87">
        <f t="shared" si="17"/>
        <v>1140</v>
      </c>
      <c r="M15" s="94">
        <f t="shared" si="18"/>
        <v>1124.8</v>
      </c>
      <c r="N15" s="94">
        <f t="shared" si="19"/>
        <v>1109.5999999999999</v>
      </c>
      <c r="O15" s="94">
        <f>K15*(1-28%)</f>
        <v>1094.3999999999999</v>
      </c>
      <c r="P15" s="95">
        <f t="shared" si="21"/>
        <v>1079.2</v>
      </c>
      <c r="Q15" s="95">
        <f t="shared" si="22"/>
        <v>1012.3199999999999</v>
      </c>
      <c r="R15" s="95">
        <f t="shared" si="23"/>
        <v>998.64</v>
      </c>
      <c r="S15" s="146">
        <f t="shared" si="8"/>
        <v>1793.6</v>
      </c>
      <c r="T15" s="326"/>
      <c r="U15" s="186"/>
      <c r="V15" s="233"/>
      <c r="W15" s="186"/>
    </row>
    <row r="16" spans="1:23" ht="33" customHeight="1" x14ac:dyDescent="0.2">
      <c r="A16" s="267"/>
      <c r="B16" s="249"/>
      <c r="C16" s="256" t="s">
        <v>194</v>
      </c>
      <c r="D16" s="137" t="s">
        <v>0</v>
      </c>
      <c r="E16" s="125" t="s">
        <v>106</v>
      </c>
      <c r="F16" s="4">
        <v>12</v>
      </c>
      <c r="G16" s="125">
        <v>39</v>
      </c>
      <c r="H16" s="104">
        <v>18.72</v>
      </c>
      <c r="I16" s="23"/>
      <c r="J16" s="4">
        <v>12</v>
      </c>
      <c r="K16" s="126">
        <f>1470+50</f>
        <v>1520</v>
      </c>
      <c r="L16" s="129">
        <f>K16*(1-25%)</f>
        <v>1140</v>
      </c>
      <c r="M16" s="130">
        <f>K16*(1-26%)</f>
        <v>1124.8</v>
      </c>
      <c r="N16" s="130">
        <f>K16*(1-27%)</f>
        <v>1109.5999999999999</v>
      </c>
      <c r="O16" s="130">
        <f>K16*(1-28%)</f>
        <v>1094.3999999999999</v>
      </c>
      <c r="P16" s="133">
        <f t="shared" ref="P16" si="24">K16*(1-29%)</f>
        <v>1079.2</v>
      </c>
      <c r="Q16" s="95">
        <f t="shared" ref="Q16" si="25">M16*(1-10%)</f>
        <v>1012.3199999999999</v>
      </c>
      <c r="R16" s="95">
        <f t="shared" ref="R16" si="26">N16*(1-10%)</f>
        <v>998.64</v>
      </c>
      <c r="S16" s="146">
        <f t="shared" si="8"/>
        <v>1793.6</v>
      </c>
      <c r="T16" s="335" t="s">
        <v>249</v>
      </c>
      <c r="U16" s="186"/>
      <c r="V16" s="233" t="s">
        <v>250</v>
      </c>
      <c r="W16" s="186"/>
    </row>
    <row r="17" spans="1:23" ht="33" customHeight="1" x14ac:dyDescent="0.2">
      <c r="A17" s="267"/>
      <c r="B17" s="250"/>
      <c r="C17" s="257"/>
      <c r="D17" s="138" t="s">
        <v>1</v>
      </c>
      <c r="E17" s="11" t="s">
        <v>33</v>
      </c>
      <c r="F17" s="4">
        <v>10</v>
      </c>
      <c r="G17" s="4">
        <v>12</v>
      </c>
      <c r="H17" s="104">
        <v>12</v>
      </c>
      <c r="I17" s="128" t="s">
        <v>10</v>
      </c>
      <c r="J17" s="4">
        <v>10</v>
      </c>
      <c r="K17" s="232">
        <f>1470+50</f>
        <v>1520</v>
      </c>
      <c r="L17" s="87">
        <f>K17*(1-25%)</f>
        <v>1140</v>
      </c>
      <c r="M17" s="94">
        <f t="shared" ref="M17" si="27">K17*(1-26%)</f>
        <v>1124.8</v>
      </c>
      <c r="N17" s="94">
        <f t="shared" ref="N17" si="28">K17*(1-27%)</f>
        <v>1109.5999999999999</v>
      </c>
      <c r="O17" s="94">
        <f t="shared" ref="O17" si="29">K17*(1-28%)</f>
        <v>1094.3999999999999</v>
      </c>
      <c r="P17" s="95">
        <f t="shared" ref="P17" si="30">K17*(1-29%)</f>
        <v>1079.2</v>
      </c>
      <c r="Q17" s="95">
        <f t="shared" ref="Q17" si="31">M17*(1-10%)</f>
        <v>1012.3199999999999</v>
      </c>
      <c r="R17" s="95">
        <f t="shared" ref="R17" si="32">N17*(1-10%)</f>
        <v>998.64</v>
      </c>
      <c r="S17" s="146">
        <f t="shared" si="8"/>
        <v>1793.6</v>
      </c>
      <c r="T17" s="326"/>
      <c r="U17" s="186"/>
      <c r="V17" s="233"/>
      <c r="W17" s="186"/>
    </row>
    <row r="18" spans="1:23" ht="33" customHeight="1" x14ac:dyDescent="0.2">
      <c r="A18" s="267"/>
      <c r="B18" s="249"/>
      <c r="C18" s="258" t="s">
        <v>122</v>
      </c>
      <c r="D18" s="138" t="s">
        <v>0</v>
      </c>
      <c r="E18" s="22" t="s">
        <v>196</v>
      </c>
      <c r="F18" s="4"/>
      <c r="G18" s="4">
        <v>34</v>
      </c>
      <c r="H18" s="134"/>
      <c r="I18" s="10">
        <v>0.92</v>
      </c>
      <c r="J18" s="4"/>
      <c r="K18" s="126">
        <f>1420+50</f>
        <v>1470</v>
      </c>
      <c r="L18" s="87">
        <f t="shared" ref="L18:L19" si="33">K18*(1-25%)</f>
        <v>1102.5</v>
      </c>
      <c r="M18" s="94">
        <f t="shared" ref="M18:M19" si="34">K18*(1-26%)</f>
        <v>1087.8</v>
      </c>
      <c r="N18" s="94">
        <f t="shared" ref="N18:N19" si="35">K18*(1-27%)</f>
        <v>1073.0999999999999</v>
      </c>
      <c r="O18" s="94">
        <f t="shared" ref="O18:O19" si="36">K18*(1-28%)</f>
        <v>1058.3999999999999</v>
      </c>
      <c r="P18" s="95">
        <f t="shared" ref="P18:P19" si="37">K18*(1-29%)</f>
        <v>1043.7</v>
      </c>
      <c r="Q18" s="95">
        <f t="shared" ref="Q18:Q19" si="38">M18*(1-10%)</f>
        <v>979.02</v>
      </c>
      <c r="R18" s="95">
        <f t="shared" ref="R18:R19" si="39">N18*(1-10%)</f>
        <v>965.79</v>
      </c>
      <c r="S18" s="146">
        <f t="shared" si="8"/>
        <v>1734.6</v>
      </c>
      <c r="T18" s="335" t="s">
        <v>249</v>
      </c>
      <c r="U18" s="186"/>
      <c r="V18" s="233" t="s">
        <v>250</v>
      </c>
      <c r="W18" s="186"/>
    </row>
    <row r="19" spans="1:23" ht="33" customHeight="1" x14ac:dyDescent="0.2">
      <c r="A19" s="267"/>
      <c r="B19" s="250"/>
      <c r="C19" s="273"/>
      <c r="D19" s="138" t="s">
        <v>1</v>
      </c>
      <c r="E19" s="11" t="s">
        <v>33</v>
      </c>
      <c r="F19" s="4"/>
      <c r="G19" s="4">
        <v>13</v>
      </c>
      <c r="H19" s="134"/>
      <c r="I19" s="128" t="s">
        <v>138</v>
      </c>
      <c r="J19" s="4"/>
      <c r="K19" s="232">
        <f>1420+50</f>
        <v>1470</v>
      </c>
      <c r="L19" s="87">
        <f t="shared" si="33"/>
        <v>1102.5</v>
      </c>
      <c r="M19" s="94">
        <f t="shared" si="34"/>
        <v>1087.8</v>
      </c>
      <c r="N19" s="94">
        <f t="shared" si="35"/>
        <v>1073.0999999999999</v>
      </c>
      <c r="O19" s="94">
        <f t="shared" si="36"/>
        <v>1058.3999999999999</v>
      </c>
      <c r="P19" s="95">
        <f t="shared" si="37"/>
        <v>1043.7</v>
      </c>
      <c r="Q19" s="95">
        <f t="shared" si="38"/>
        <v>979.02</v>
      </c>
      <c r="R19" s="95">
        <f t="shared" si="39"/>
        <v>965.79</v>
      </c>
      <c r="S19" s="146">
        <f t="shared" si="8"/>
        <v>1734.6</v>
      </c>
      <c r="T19" s="326"/>
      <c r="U19" s="186"/>
      <c r="V19" s="233"/>
      <c r="W19" s="186"/>
    </row>
    <row r="20" spans="1:23" s="27" customFormat="1" ht="7.5" customHeight="1" x14ac:dyDescent="0.2">
      <c r="A20" s="55"/>
      <c r="B20" s="84"/>
      <c r="C20" s="56"/>
      <c r="D20" s="139"/>
      <c r="E20" s="56"/>
      <c r="F20" s="56"/>
      <c r="G20" s="56"/>
      <c r="H20" s="56"/>
      <c r="I20" s="57"/>
      <c r="J20" s="57"/>
      <c r="K20" s="58"/>
      <c r="L20" s="88"/>
      <c r="M20" s="58"/>
      <c r="N20" s="58"/>
      <c r="O20" s="58"/>
      <c r="P20" s="58"/>
      <c r="Q20" s="58"/>
      <c r="R20" s="58"/>
      <c r="S20" s="58">
        <f>K20*(1-35%)</f>
        <v>0</v>
      </c>
      <c r="T20" s="179"/>
      <c r="U20" s="179"/>
      <c r="V20" s="179"/>
      <c r="W20" s="180"/>
    </row>
    <row r="21" spans="1:23" s="8" customFormat="1" ht="26.25" customHeight="1" x14ac:dyDescent="0.2">
      <c r="A21" s="345" t="s">
        <v>159</v>
      </c>
      <c r="B21" s="249"/>
      <c r="C21" s="256" t="s">
        <v>140</v>
      </c>
      <c r="D21" s="138" t="s">
        <v>0</v>
      </c>
      <c r="E21" s="4" t="s">
        <v>151</v>
      </c>
      <c r="F21" s="4"/>
      <c r="G21" s="4">
        <v>17.5</v>
      </c>
      <c r="H21" s="104">
        <v>21.12</v>
      </c>
      <c r="I21" s="200">
        <v>0.92</v>
      </c>
      <c r="J21" s="4">
        <v>38</v>
      </c>
      <c r="K21" s="90">
        <f>940+50</f>
        <v>990</v>
      </c>
      <c r="L21" s="87">
        <f t="shared" ref="L21:L28" si="40">K21*(1-25%)</f>
        <v>742.5</v>
      </c>
      <c r="M21" s="94">
        <f t="shared" ref="M21:M28" si="41">K21*(1-26%)</f>
        <v>732.6</v>
      </c>
      <c r="N21" s="94">
        <f t="shared" ref="N21:N28" si="42">K21*(1-27%)</f>
        <v>722.69999999999993</v>
      </c>
      <c r="O21" s="94">
        <f t="shared" ref="O21:O28" si="43">K21*(1-28%)</f>
        <v>712.8</v>
      </c>
      <c r="P21" s="95">
        <f t="shared" ref="P21:P28" si="44">K21*(1-29%)</f>
        <v>702.9</v>
      </c>
      <c r="Q21" s="95">
        <f t="shared" ref="Q21:R27" si="45">M21*(1-10%)</f>
        <v>659.34</v>
      </c>
      <c r="R21" s="149">
        <f t="shared" si="45"/>
        <v>650.42999999999995</v>
      </c>
      <c r="S21" s="146">
        <f t="shared" ref="S21:S77" si="46">K21*(1+18%)</f>
        <v>1168.2</v>
      </c>
      <c r="T21" s="233" t="s">
        <v>251</v>
      </c>
      <c r="U21" s="233" t="s">
        <v>251</v>
      </c>
      <c r="V21" s="174"/>
      <c r="W21" s="233" t="s">
        <v>251</v>
      </c>
    </row>
    <row r="22" spans="1:23" s="8" customFormat="1" ht="26.25" customHeight="1" x14ac:dyDescent="0.2">
      <c r="A22" s="271"/>
      <c r="B22" s="250"/>
      <c r="C22" s="257"/>
      <c r="D22" s="138" t="s">
        <v>1</v>
      </c>
      <c r="E22" s="4" t="s">
        <v>177</v>
      </c>
      <c r="F22" s="4"/>
      <c r="G22" s="4">
        <v>8</v>
      </c>
      <c r="H22" s="104">
        <v>16.2</v>
      </c>
      <c r="I22" s="200">
        <v>1.85</v>
      </c>
      <c r="J22" s="4">
        <v>12</v>
      </c>
      <c r="K22" s="90">
        <f>940+50</f>
        <v>990</v>
      </c>
      <c r="L22" s="87">
        <f t="shared" si="40"/>
        <v>742.5</v>
      </c>
      <c r="M22" s="94">
        <f t="shared" si="41"/>
        <v>732.6</v>
      </c>
      <c r="N22" s="94">
        <f t="shared" si="42"/>
        <v>722.69999999999993</v>
      </c>
      <c r="O22" s="94">
        <f t="shared" si="43"/>
        <v>712.8</v>
      </c>
      <c r="P22" s="95">
        <f t="shared" si="44"/>
        <v>702.9</v>
      </c>
      <c r="Q22" s="95">
        <f t="shared" si="45"/>
        <v>659.34</v>
      </c>
      <c r="R22" s="149">
        <f t="shared" si="45"/>
        <v>650.42999999999995</v>
      </c>
      <c r="S22" s="146">
        <f t="shared" si="46"/>
        <v>1168.2</v>
      </c>
      <c r="T22" s="233"/>
      <c r="U22" s="233"/>
      <c r="V22" s="175"/>
      <c r="W22" s="233"/>
    </row>
    <row r="23" spans="1:23" s="5" customFormat="1" ht="26.25" customHeight="1" x14ac:dyDescent="0.2">
      <c r="A23" s="271"/>
      <c r="B23" s="249"/>
      <c r="C23" s="256" t="s">
        <v>205</v>
      </c>
      <c r="D23" s="138" t="s">
        <v>0</v>
      </c>
      <c r="E23" s="4" t="s">
        <v>217</v>
      </c>
      <c r="F23" s="4"/>
      <c r="G23" s="4">
        <v>19</v>
      </c>
      <c r="H23" s="104"/>
      <c r="I23" s="200" t="s">
        <v>218</v>
      </c>
      <c r="J23" s="4">
        <v>41</v>
      </c>
      <c r="K23" s="90">
        <f>840+50</f>
        <v>890</v>
      </c>
      <c r="L23" s="87">
        <f t="shared" si="40"/>
        <v>667.5</v>
      </c>
      <c r="M23" s="94">
        <f t="shared" si="41"/>
        <v>658.6</v>
      </c>
      <c r="N23" s="94">
        <f t="shared" si="42"/>
        <v>649.69999999999993</v>
      </c>
      <c r="O23" s="94">
        <f t="shared" si="43"/>
        <v>640.79999999999995</v>
      </c>
      <c r="P23" s="95">
        <f t="shared" si="44"/>
        <v>631.9</v>
      </c>
      <c r="Q23" s="95">
        <f t="shared" ref="Q23" si="47">M23*(1-10%)</f>
        <v>592.74</v>
      </c>
      <c r="R23" s="149">
        <f t="shared" ref="R23" si="48">N23*(1-10%)</f>
        <v>584.7299999999999</v>
      </c>
      <c r="S23" s="146">
        <f t="shared" si="46"/>
        <v>1050.2</v>
      </c>
      <c r="T23" s="233" t="s">
        <v>251</v>
      </c>
      <c r="U23" s="233" t="s">
        <v>251</v>
      </c>
      <c r="V23" s="175"/>
      <c r="W23" s="233" t="s">
        <v>251</v>
      </c>
    </row>
    <row r="24" spans="1:23" s="5" customFormat="1" ht="26.25" customHeight="1" x14ac:dyDescent="0.2">
      <c r="A24" s="271"/>
      <c r="B24" s="250"/>
      <c r="C24" s="257"/>
      <c r="D24" s="138" t="s">
        <v>1</v>
      </c>
      <c r="E24" s="4" t="s">
        <v>223</v>
      </c>
      <c r="F24" s="4"/>
      <c r="G24" s="4"/>
      <c r="H24" s="104"/>
      <c r="I24" s="200">
        <v>2.31</v>
      </c>
      <c r="J24" s="4"/>
      <c r="K24" s="90">
        <f>840+50</f>
        <v>890</v>
      </c>
      <c r="L24" s="87">
        <f t="shared" ref="L24" si="49">K24*(1-25%)</f>
        <v>667.5</v>
      </c>
      <c r="M24" s="94">
        <f t="shared" ref="M24" si="50">K24*(1-26%)</f>
        <v>658.6</v>
      </c>
      <c r="N24" s="94">
        <f t="shared" ref="N24" si="51">K24*(1-27%)</f>
        <v>649.69999999999993</v>
      </c>
      <c r="O24" s="94">
        <f t="shared" ref="O24" si="52">K24*(1-28%)</f>
        <v>640.79999999999995</v>
      </c>
      <c r="P24" s="95">
        <f t="shared" ref="P24" si="53">K24*(1-29%)</f>
        <v>631.9</v>
      </c>
      <c r="Q24" s="95">
        <f t="shared" ref="Q24" si="54">M24*(1-10%)</f>
        <v>592.74</v>
      </c>
      <c r="R24" s="149">
        <f t="shared" ref="R24" si="55">N24*(1-10%)</f>
        <v>584.7299999999999</v>
      </c>
      <c r="S24" s="146">
        <f t="shared" si="46"/>
        <v>1050.2</v>
      </c>
      <c r="T24" s="233"/>
      <c r="U24" s="233"/>
      <c r="V24" s="175"/>
      <c r="W24" s="233"/>
    </row>
    <row r="25" spans="1:23" s="5" customFormat="1" ht="26.25" customHeight="1" x14ac:dyDescent="0.2">
      <c r="A25" s="271"/>
      <c r="B25" s="249"/>
      <c r="C25" s="256" t="s">
        <v>141</v>
      </c>
      <c r="D25" s="138" t="s">
        <v>0</v>
      </c>
      <c r="E25" s="4" t="s">
        <v>165</v>
      </c>
      <c r="F25" s="4"/>
      <c r="G25" s="4">
        <v>21</v>
      </c>
      <c r="H25" s="104"/>
      <c r="I25" s="200">
        <v>0.98</v>
      </c>
      <c r="J25" s="4">
        <v>41</v>
      </c>
      <c r="K25" s="90">
        <f>940+50</f>
        <v>990</v>
      </c>
      <c r="L25" s="87">
        <f t="shared" si="40"/>
        <v>742.5</v>
      </c>
      <c r="M25" s="94">
        <f t="shared" si="41"/>
        <v>732.6</v>
      </c>
      <c r="N25" s="94">
        <f t="shared" si="42"/>
        <v>722.69999999999993</v>
      </c>
      <c r="O25" s="94">
        <f t="shared" si="43"/>
        <v>712.8</v>
      </c>
      <c r="P25" s="95">
        <f t="shared" si="44"/>
        <v>702.9</v>
      </c>
      <c r="Q25" s="95">
        <f t="shared" si="45"/>
        <v>659.34</v>
      </c>
      <c r="R25" s="149">
        <f t="shared" si="45"/>
        <v>650.42999999999995</v>
      </c>
      <c r="S25" s="146">
        <f t="shared" si="46"/>
        <v>1168.2</v>
      </c>
      <c r="T25" s="233" t="s">
        <v>251</v>
      </c>
      <c r="U25" s="233" t="s">
        <v>251</v>
      </c>
      <c r="V25" s="175"/>
      <c r="W25" s="233" t="s">
        <v>251</v>
      </c>
    </row>
    <row r="26" spans="1:23" s="5" customFormat="1" ht="26.25" customHeight="1" x14ac:dyDescent="0.2">
      <c r="A26" s="271"/>
      <c r="B26" s="250"/>
      <c r="C26" s="257"/>
      <c r="D26" s="138" t="s">
        <v>1</v>
      </c>
      <c r="E26" s="4" t="s">
        <v>166</v>
      </c>
      <c r="F26" s="4"/>
      <c r="G26" s="4">
        <v>9.6</v>
      </c>
      <c r="H26" s="104"/>
      <c r="I26" s="200">
        <v>1.42</v>
      </c>
      <c r="J26" s="4"/>
      <c r="K26" s="90">
        <f>940+50</f>
        <v>990</v>
      </c>
      <c r="L26" s="87">
        <f t="shared" si="40"/>
        <v>742.5</v>
      </c>
      <c r="M26" s="94">
        <f t="shared" si="41"/>
        <v>732.6</v>
      </c>
      <c r="N26" s="94">
        <f t="shared" si="42"/>
        <v>722.69999999999993</v>
      </c>
      <c r="O26" s="94">
        <f t="shared" si="43"/>
        <v>712.8</v>
      </c>
      <c r="P26" s="95">
        <f t="shared" si="44"/>
        <v>702.9</v>
      </c>
      <c r="Q26" s="95">
        <f t="shared" si="45"/>
        <v>659.34</v>
      </c>
      <c r="R26" s="149">
        <f t="shared" si="45"/>
        <v>650.42999999999995</v>
      </c>
      <c r="S26" s="146">
        <f t="shared" si="46"/>
        <v>1168.2</v>
      </c>
      <c r="T26" s="233"/>
      <c r="U26" s="233"/>
      <c r="V26" s="175"/>
      <c r="W26" s="233"/>
    </row>
    <row r="27" spans="1:23" s="5" customFormat="1" ht="51" customHeight="1" x14ac:dyDescent="0.2">
      <c r="A27" s="271"/>
      <c r="B27" s="227"/>
      <c r="C27" s="231" t="s">
        <v>247</v>
      </c>
      <c r="D27" s="224" t="str">
        <f t="shared" ref="D27:H27" si="56">D25</f>
        <v>Рядовая плитка</v>
      </c>
      <c r="E27" s="221" t="s">
        <v>232</v>
      </c>
      <c r="F27" s="4">
        <f t="shared" si="56"/>
        <v>0</v>
      </c>
      <c r="G27" s="221">
        <v>12</v>
      </c>
      <c r="H27" s="104">
        <f t="shared" si="56"/>
        <v>0</v>
      </c>
      <c r="I27" s="220">
        <v>0.84</v>
      </c>
      <c r="J27" s="4"/>
      <c r="K27" s="222">
        <f>890+50</f>
        <v>940</v>
      </c>
      <c r="L27" s="226">
        <f t="shared" si="40"/>
        <v>705</v>
      </c>
      <c r="M27" s="225">
        <f t="shared" si="41"/>
        <v>695.6</v>
      </c>
      <c r="N27" s="225">
        <f t="shared" si="42"/>
        <v>686.19999999999993</v>
      </c>
      <c r="O27" s="225">
        <f t="shared" si="43"/>
        <v>676.8</v>
      </c>
      <c r="P27" s="223">
        <f t="shared" si="44"/>
        <v>667.4</v>
      </c>
      <c r="Q27" s="95">
        <f t="shared" si="45"/>
        <v>626.04000000000008</v>
      </c>
      <c r="R27" s="149">
        <f t="shared" si="45"/>
        <v>617.57999999999993</v>
      </c>
      <c r="S27" s="146">
        <f t="shared" si="46"/>
        <v>1109.2</v>
      </c>
      <c r="T27" s="233" t="s">
        <v>251</v>
      </c>
      <c r="U27" s="233" t="s">
        <v>251</v>
      </c>
      <c r="V27" s="175"/>
      <c r="W27" s="233" t="s">
        <v>251</v>
      </c>
    </row>
    <row r="28" spans="1:23" s="5" customFormat="1" ht="26.25" customHeight="1" x14ac:dyDescent="0.2">
      <c r="A28" s="271"/>
      <c r="B28" s="249"/>
      <c r="C28" s="258" t="s">
        <v>139</v>
      </c>
      <c r="D28" s="276" t="s">
        <v>0</v>
      </c>
      <c r="E28" s="254" t="s">
        <v>178</v>
      </c>
      <c r="F28" s="4">
        <v>44</v>
      </c>
      <c r="G28" s="254">
        <v>18</v>
      </c>
      <c r="H28" s="104">
        <v>14.3</v>
      </c>
      <c r="I28" s="200">
        <v>0.69</v>
      </c>
      <c r="J28" s="4">
        <v>44</v>
      </c>
      <c r="K28" s="269">
        <f>890+50</f>
        <v>940</v>
      </c>
      <c r="L28" s="281">
        <f t="shared" si="40"/>
        <v>705</v>
      </c>
      <c r="M28" s="279">
        <f t="shared" si="41"/>
        <v>695.6</v>
      </c>
      <c r="N28" s="279">
        <f t="shared" si="42"/>
        <v>686.19999999999993</v>
      </c>
      <c r="O28" s="279">
        <f t="shared" si="43"/>
        <v>676.8</v>
      </c>
      <c r="P28" s="264">
        <f t="shared" si="44"/>
        <v>667.4</v>
      </c>
      <c r="Q28" s="95">
        <f t="shared" ref="Q28:R28" si="57">M28*(1-10%)</f>
        <v>626.04000000000008</v>
      </c>
      <c r="R28" s="149">
        <f t="shared" si="57"/>
        <v>617.57999999999993</v>
      </c>
      <c r="S28" s="146">
        <f t="shared" si="46"/>
        <v>1109.2</v>
      </c>
      <c r="T28" s="233"/>
      <c r="U28" s="233"/>
      <c r="V28" s="175"/>
      <c r="W28" s="233"/>
    </row>
    <row r="29" spans="1:23" s="5" customFormat="1" ht="26.25" customHeight="1" x14ac:dyDescent="0.2">
      <c r="A29" s="271"/>
      <c r="B29" s="283"/>
      <c r="C29" s="259"/>
      <c r="D29" s="277"/>
      <c r="E29" s="255"/>
      <c r="F29" s="4"/>
      <c r="G29" s="255"/>
      <c r="H29" s="104"/>
      <c r="I29" s="200">
        <v>0.82</v>
      </c>
      <c r="J29" s="4"/>
      <c r="K29" s="270"/>
      <c r="L29" s="282"/>
      <c r="M29" s="280"/>
      <c r="N29" s="280"/>
      <c r="O29" s="280"/>
      <c r="P29" s="265"/>
      <c r="Q29" s="95"/>
      <c r="R29" s="149"/>
      <c r="S29" s="146">
        <f t="shared" si="46"/>
        <v>0</v>
      </c>
      <c r="T29" s="233" t="s">
        <v>251</v>
      </c>
      <c r="U29" s="233" t="s">
        <v>251</v>
      </c>
      <c r="V29" s="175"/>
      <c r="W29" s="233" t="s">
        <v>251</v>
      </c>
    </row>
    <row r="30" spans="1:23" s="5" customFormat="1" ht="26.25" customHeight="1" x14ac:dyDescent="0.2">
      <c r="A30" s="271"/>
      <c r="B30" s="250"/>
      <c r="C30" s="260"/>
      <c r="D30" s="138" t="s">
        <v>1</v>
      </c>
      <c r="E30" s="4" t="s">
        <v>163</v>
      </c>
      <c r="F30" s="4">
        <v>20</v>
      </c>
      <c r="G30" s="4">
        <v>6.2</v>
      </c>
      <c r="H30" s="104">
        <v>9.1</v>
      </c>
      <c r="I30" s="200">
        <v>1.53</v>
      </c>
      <c r="J30" s="4">
        <v>20</v>
      </c>
      <c r="K30" s="90">
        <f>890+50</f>
        <v>940</v>
      </c>
      <c r="L30" s="87">
        <f t="shared" ref="L30:L47" si="58">K30*(1-25%)</f>
        <v>705</v>
      </c>
      <c r="M30" s="94">
        <f t="shared" ref="M30:M47" si="59">K30*(1-26%)</f>
        <v>695.6</v>
      </c>
      <c r="N30" s="94">
        <f t="shared" ref="N30:N47" si="60">K30*(1-27%)</f>
        <v>686.19999999999993</v>
      </c>
      <c r="O30" s="94">
        <f t="shared" ref="O30:O47" si="61">K30*(1-28%)</f>
        <v>676.8</v>
      </c>
      <c r="P30" s="95">
        <f t="shared" ref="P30:P47" si="62">K30*(1-29%)</f>
        <v>667.4</v>
      </c>
      <c r="Q30" s="95">
        <f t="shared" ref="Q30:R30" si="63">M30*(1-10%)</f>
        <v>626.04000000000008</v>
      </c>
      <c r="R30" s="149">
        <f t="shared" si="63"/>
        <v>617.57999999999993</v>
      </c>
      <c r="S30" s="146">
        <f t="shared" si="46"/>
        <v>1109.2</v>
      </c>
      <c r="T30" s="233"/>
      <c r="U30" s="233"/>
      <c r="V30" s="175"/>
      <c r="W30" s="233"/>
    </row>
    <row r="31" spans="1:23" ht="26.25" customHeight="1" x14ac:dyDescent="0.2">
      <c r="A31" s="271"/>
      <c r="B31" s="131"/>
      <c r="C31" s="284" t="s">
        <v>113</v>
      </c>
      <c r="D31" s="138" t="s">
        <v>0</v>
      </c>
      <c r="E31" s="4" t="s">
        <v>167</v>
      </c>
      <c r="F31" s="4"/>
      <c r="G31" s="4">
        <v>21</v>
      </c>
      <c r="H31" s="104"/>
      <c r="I31" s="200" t="s">
        <v>92</v>
      </c>
      <c r="J31" s="4"/>
      <c r="K31" s="90">
        <f>940+50</f>
        <v>990</v>
      </c>
      <c r="L31" s="87">
        <f t="shared" si="58"/>
        <v>742.5</v>
      </c>
      <c r="M31" s="94">
        <f t="shared" si="59"/>
        <v>732.6</v>
      </c>
      <c r="N31" s="94">
        <f t="shared" si="60"/>
        <v>722.69999999999993</v>
      </c>
      <c r="O31" s="94">
        <f t="shared" si="61"/>
        <v>712.8</v>
      </c>
      <c r="P31" s="95">
        <f t="shared" si="62"/>
        <v>702.9</v>
      </c>
      <c r="Q31" s="95">
        <f t="shared" ref="Q31:Q47" si="64">M31*(1-10%)</f>
        <v>659.34</v>
      </c>
      <c r="R31" s="149">
        <f t="shared" ref="R31:R47" si="65">N31*(1-10%)</f>
        <v>650.42999999999995</v>
      </c>
      <c r="S31" s="146">
        <f t="shared" si="46"/>
        <v>1168.2</v>
      </c>
      <c r="T31" s="233" t="s">
        <v>251</v>
      </c>
      <c r="U31" s="233" t="s">
        <v>251</v>
      </c>
      <c r="V31" s="175"/>
      <c r="W31" s="233" t="s">
        <v>251</v>
      </c>
    </row>
    <row r="32" spans="1:23" ht="26.25" customHeight="1" x14ac:dyDescent="0.2">
      <c r="A32" s="271"/>
      <c r="B32" s="132"/>
      <c r="C32" s="285"/>
      <c r="D32" s="138" t="s">
        <v>1</v>
      </c>
      <c r="E32" s="4" t="s">
        <v>168</v>
      </c>
      <c r="F32" s="20"/>
      <c r="G32" s="4">
        <v>6</v>
      </c>
      <c r="H32" s="104"/>
      <c r="I32" s="200" t="s">
        <v>40</v>
      </c>
      <c r="J32" s="4"/>
      <c r="K32" s="90">
        <f>940+50</f>
        <v>990</v>
      </c>
      <c r="L32" s="87">
        <f t="shared" si="58"/>
        <v>742.5</v>
      </c>
      <c r="M32" s="94">
        <f t="shared" si="59"/>
        <v>732.6</v>
      </c>
      <c r="N32" s="94">
        <f t="shared" si="60"/>
        <v>722.69999999999993</v>
      </c>
      <c r="O32" s="94">
        <f t="shared" si="61"/>
        <v>712.8</v>
      </c>
      <c r="P32" s="95">
        <f t="shared" si="62"/>
        <v>702.9</v>
      </c>
      <c r="Q32" s="95">
        <f t="shared" si="64"/>
        <v>659.34</v>
      </c>
      <c r="R32" s="149">
        <f t="shared" si="65"/>
        <v>650.42999999999995</v>
      </c>
      <c r="S32" s="146">
        <f t="shared" si="46"/>
        <v>1168.2</v>
      </c>
      <c r="T32" s="233"/>
      <c r="U32" s="233"/>
      <c r="V32" s="175"/>
      <c r="W32" s="233"/>
    </row>
    <row r="33" spans="1:23" s="8" customFormat="1" ht="26.25" customHeight="1" x14ac:dyDescent="0.2">
      <c r="A33" s="271"/>
      <c r="B33" s="249"/>
      <c r="C33" s="256" t="s">
        <v>145</v>
      </c>
      <c r="D33" s="138" t="s">
        <v>0</v>
      </c>
      <c r="E33" s="4" t="s">
        <v>153</v>
      </c>
      <c r="F33" s="4"/>
      <c r="G33" s="4">
        <v>20</v>
      </c>
      <c r="H33" s="104">
        <v>21.12</v>
      </c>
      <c r="I33" s="200">
        <v>1.1200000000000001</v>
      </c>
      <c r="J33" s="4">
        <v>38</v>
      </c>
      <c r="K33" s="90">
        <f>840+50</f>
        <v>890</v>
      </c>
      <c r="L33" s="87">
        <f t="shared" si="58"/>
        <v>667.5</v>
      </c>
      <c r="M33" s="94">
        <f t="shared" si="59"/>
        <v>658.6</v>
      </c>
      <c r="N33" s="94">
        <f t="shared" si="60"/>
        <v>649.69999999999993</v>
      </c>
      <c r="O33" s="94">
        <f t="shared" si="61"/>
        <v>640.79999999999995</v>
      </c>
      <c r="P33" s="95">
        <f t="shared" si="62"/>
        <v>631.9</v>
      </c>
      <c r="Q33" s="95">
        <f t="shared" si="64"/>
        <v>592.74</v>
      </c>
      <c r="R33" s="149">
        <f t="shared" si="65"/>
        <v>584.7299999999999</v>
      </c>
      <c r="S33" s="146">
        <f t="shared" si="46"/>
        <v>1050.2</v>
      </c>
      <c r="T33" s="233" t="s">
        <v>251</v>
      </c>
      <c r="U33" s="233" t="s">
        <v>251</v>
      </c>
      <c r="V33" s="175"/>
      <c r="W33" s="233" t="s">
        <v>251</v>
      </c>
    </row>
    <row r="34" spans="1:23" s="8" customFormat="1" ht="26.25" customHeight="1" x14ac:dyDescent="0.2">
      <c r="A34" s="271"/>
      <c r="B34" s="250"/>
      <c r="C34" s="257"/>
      <c r="D34" s="138" t="s">
        <v>1</v>
      </c>
      <c r="E34" s="4" t="s">
        <v>169</v>
      </c>
      <c r="F34" s="4"/>
      <c r="G34" s="4">
        <v>10.4</v>
      </c>
      <c r="H34" s="104">
        <v>16.2</v>
      </c>
      <c r="I34" s="200">
        <v>1.35</v>
      </c>
      <c r="J34" s="4">
        <v>12</v>
      </c>
      <c r="K34" s="90">
        <f t="shared" ref="K34:K36" si="66">840+50</f>
        <v>890</v>
      </c>
      <c r="L34" s="87">
        <f t="shared" si="58"/>
        <v>667.5</v>
      </c>
      <c r="M34" s="94">
        <f t="shared" si="59"/>
        <v>658.6</v>
      </c>
      <c r="N34" s="94">
        <f t="shared" si="60"/>
        <v>649.69999999999993</v>
      </c>
      <c r="O34" s="94">
        <f t="shared" si="61"/>
        <v>640.79999999999995</v>
      </c>
      <c r="P34" s="95">
        <f t="shared" si="62"/>
        <v>631.9</v>
      </c>
      <c r="Q34" s="95">
        <f t="shared" si="64"/>
        <v>592.74</v>
      </c>
      <c r="R34" s="149">
        <f t="shared" si="65"/>
        <v>584.7299999999999</v>
      </c>
      <c r="S34" s="146">
        <f t="shared" si="46"/>
        <v>1050.2</v>
      </c>
      <c r="T34" s="233"/>
      <c r="U34" s="233"/>
      <c r="V34" s="175"/>
      <c r="W34" s="233"/>
    </row>
    <row r="35" spans="1:23" s="5" customFormat="1" ht="26.25" customHeight="1" x14ac:dyDescent="0.2">
      <c r="A35" s="271"/>
      <c r="B35" s="249"/>
      <c r="C35" s="258" t="s">
        <v>143</v>
      </c>
      <c r="D35" s="138" t="s">
        <v>0</v>
      </c>
      <c r="E35" s="4" t="s">
        <v>149</v>
      </c>
      <c r="F35" s="4"/>
      <c r="G35" s="4">
        <v>16.5</v>
      </c>
      <c r="H35" s="104">
        <v>20.28</v>
      </c>
      <c r="I35" s="200">
        <v>0.94</v>
      </c>
      <c r="J35" s="4">
        <v>32</v>
      </c>
      <c r="K35" s="90">
        <f t="shared" si="66"/>
        <v>890</v>
      </c>
      <c r="L35" s="87">
        <f t="shared" si="58"/>
        <v>667.5</v>
      </c>
      <c r="M35" s="94">
        <f t="shared" si="59"/>
        <v>658.6</v>
      </c>
      <c r="N35" s="94">
        <f t="shared" si="60"/>
        <v>649.69999999999993</v>
      </c>
      <c r="O35" s="94">
        <f t="shared" si="61"/>
        <v>640.79999999999995</v>
      </c>
      <c r="P35" s="95">
        <f t="shared" si="62"/>
        <v>631.9</v>
      </c>
      <c r="Q35" s="95">
        <f t="shared" si="64"/>
        <v>592.74</v>
      </c>
      <c r="R35" s="149">
        <f t="shared" si="65"/>
        <v>584.7299999999999</v>
      </c>
      <c r="S35" s="146">
        <f t="shared" si="46"/>
        <v>1050.2</v>
      </c>
      <c r="T35" s="233" t="s">
        <v>251</v>
      </c>
      <c r="U35" s="233" t="s">
        <v>251</v>
      </c>
      <c r="V35" s="175"/>
      <c r="W35" s="233" t="s">
        <v>251</v>
      </c>
    </row>
    <row r="36" spans="1:23" s="5" customFormat="1" ht="26.25" customHeight="1" x14ac:dyDescent="0.2">
      <c r="A36" s="271"/>
      <c r="B36" s="250"/>
      <c r="C36" s="260"/>
      <c r="D36" s="138" t="s">
        <v>1</v>
      </c>
      <c r="E36" s="4" t="s">
        <v>150</v>
      </c>
      <c r="F36" s="4"/>
      <c r="G36" s="4">
        <v>7.2</v>
      </c>
      <c r="H36" s="104">
        <v>17.8</v>
      </c>
      <c r="I36" s="200">
        <v>1.85</v>
      </c>
      <c r="J36" s="4">
        <v>20</v>
      </c>
      <c r="K36" s="90">
        <f t="shared" si="66"/>
        <v>890</v>
      </c>
      <c r="L36" s="87">
        <f t="shared" si="58"/>
        <v>667.5</v>
      </c>
      <c r="M36" s="94">
        <f t="shared" si="59"/>
        <v>658.6</v>
      </c>
      <c r="N36" s="94">
        <f t="shared" si="60"/>
        <v>649.69999999999993</v>
      </c>
      <c r="O36" s="94">
        <f t="shared" si="61"/>
        <v>640.79999999999995</v>
      </c>
      <c r="P36" s="95">
        <f t="shared" si="62"/>
        <v>631.9</v>
      </c>
      <c r="Q36" s="95">
        <f t="shared" si="64"/>
        <v>592.74</v>
      </c>
      <c r="R36" s="149">
        <f t="shared" si="65"/>
        <v>584.7299999999999</v>
      </c>
      <c r="S36" s="146">
        <f t="shared" si="46"/>
        <v>1050.2</v>
      </c>
      <c r="T36" s="233"/>
      <c r="U36" s="233"/>
      <c r="V36" s="175"/>
      <c r="W36" s="233"/>
    </row>
    <row r="37" spans="1:23" s="5" customFormat="1" ht="26.25" customHeight="1" x14ac:dyDescent="0.2">
      <c r="A37" s="271"/>
      <c r="B37" s="131"/>
      <c r="C37" s="256" t="s">
        <v>97</v>
      </c>
      <c r="D37" s="138" t="s">
        <v>0</v>
      </c>
      <c r="E37" s="4" t="s">
        <v>173</v>
      </c>
      <c r="F37" s="4"/>
      <c r="G37" s="4">
        <v>26</v>
      </c>
      <c r="H37" s="104">
        <v>20.28</v>
      </c>
      <c r="I37" s="200" t="s">
        <v>80</v>
      </c>
      <c r="J37" s="4">
        <v>32</v>
      </c>
      <c r="K37" s="90">
        <f>1090+50</f>
        <v>1140</v>
      </c>
      <c r="L37" s="87">
        <f t="shared" si="58"/>
        <v>855</v>
      </c>
      <c r="M37" s="94">
        <f t="shared" si="59"/>
        <v>843.6</v>
      </c>
      <c r="N37" s="94">
        <f t="shared" si="60"/>
        <v>832.19999999999993</v>
      </c>
      <c r="O37" s="94">
        <f t="shared" si="61"/>
        <v>820.8</v>
      </c>
      <c r="P37" s="95">
        <f t="shared" si="62"/>
        <v>809.4</v>
      </c>
      <c r="Q37" s="95">
        <f t="shared" si="64"/>
        <v>759.24</v>
      </c>
      <c r="R37" s="149">
        <f t="shared" si="65"/>
        <v>748.9799999999999</v>
      </c>
      <c r="S37" s="146">
        <f t="shared" si="46"/>
        <v>1345.1999999999998</v>
      </c>
      <c r="T37" s="233" t="s">
        <v>251</v>
      </c>
      <c r="U37" s="233" t="s">
        <v>251</v>
      </c>
      <c r="V37" s="175"/>
      <c r="W37" s="233" t="s">
        <v>251</v>
      </c>
    </row>
    <row r="38" spans="1:23" s="5" customFormat="1" ht="26.25" customHeight="1" x14ac:dyDescent="0.2">
      <c r="A38" s="271"/>
      <c r="B38" s="132"/>
      <c r="C38" s="257"/>
      <c r="D38" s="138" t="s">
        <v>1</v>
      </c>
      <c r="E38" s="4" t="s">
        <v>174</v>
      </c>
      <c r="F38" s="4"/>
      <c r="G38" s="4">
        <v>10</v>
      </c>
      <c r="H38" s="104">
        <v>17.8</v>
      </c>
      <c r="I38" s="200" t="s">
        <v>109</v>
      </c>
      <c r="J38" s="4">
        <v>20</v>
      </c>
      <c r="K38" s="90">
        <f>1090+50</f>
        <v>1140</v>
      </c>
      <c r="L38" s="87">
        <f t="shared" si="58"/>
        <v>855</v>
      </c>
      <c r="M38" s="94">
        <f t="shared" si="59"/>
        <v>843.6</v>
      </c>
      <c r="N38" s="94">
        <f t="shared" si="60"/>
        <v>832.19999999999993</v>
      </c>
      <c r="O38" s="94">
        <f t="shared" si="61"/>
        <v>820.8</v>
      </c>
      <c r="P38" s="95">
        <f t="shared" si="62"/>
        <v>809.4</v>
      </c>
      <c r="Q38" s="95">
        <f t="shared" si="64"/>
        <v>759.24</v>
      </c>
      <c r="R38" s="149">
        <f t="shared" si="65"/>
        <v>748.9799999999999</v>
      </c>
      <c r="S38" s="146">
        <f t="shared" si="46"/>
        <v>1345.1999999999998</v>
      </c>
      <c r="T38" s="233"/>
      <c r="U38" s="233"/>
      <c r="V38" s="175"/>
      <c r="W38" s="233"/>
    </row>
    <row r="39" spans="1:23" s="5" customFormat="1" ht="26.25" customHeight="1" x14ac:dyDescent="0.2">
      <c r="A39" s="271"/>
      <c r="B39" s="209"/>
      <c r="C39" s="208" t="s">
        <v>227</v>
      </c>
      <c r="D39" s="138" t="s">
        <v>0</v>
      </c>
      <c r="E39" s="4" t="s">
        <v>173</v>
      </c>
      <c r="F39" s="4"/>
      <c r="G39" s="4">
        <v>26</v>
      </c>
      <c r="H39" s="104"/>
      <c r="I39" s="207" t="s">
        <v>228</v>
      </c>
      <c r="J39" s="4"/>
      <c r="K39" s="90">
        <v>100</v>
      </c>
      <c r="L39" s="87">
        <f t="shared" si="58"/>
        <v>75</v>
      </c>
      <c r="M39" s="94">
        <f t="shared" si="59"/>
        <v>74</v>
      </c>
      <c r="N39" s="94">
        <f t="shared" si="60"/>
        <v>73</v>
      </c>
      <c r="O39" s="94">
        <f t="shared" si="61"/>
        <v>72</v>
      </c>
      <c r="P39" s="95">
        <f t="shared" si="62"/>
        <v>71</v>
      </c>
      <c r="Q39" s="95">
        <f t="shared" si="64"/>
        <v>66.600000000000009</v>
      </c>
      <c r="R39" s="149">
        <f t="shared" si="65"/>
        <v>65.7</v>
      </c>
      <c r="S39" s="146">
        <f t="shared" si="46"/>
        <v>118</v>
      </c>
      <c r="T39" s="355"/>
      <c r="U39" s="356"/>
      <c r="V39" s="175"/>
      <c r="W39" s="206"/>
    </row>
    <row r="40" spans="1:23" s="8" customFormat="1" ht="26.25" customHeight="1" x14ac:dyDescent="0.2">
      <c r="A40" s="271"/>
      <c r="B40" s="131"/>
      <c r="C40" s="274" t="s">
        <v>54</v>
      </c>
      <c r="D40" s="138" t="s">
        <v>0</v>
      </c>
      <c r="E40" s="4" t="s">
        <v>175</v>
      </c>
      <c r="F40" s="4">
        <v>44</v>
      </c>
      <c r="G40" s="4">
        <v>22</v>
      </c>
      <c r="H40" s="104">
        <v>14.3</v>
      </c>
      <c r="I40" s="200" t="s">
        <v>108</v>
      </c>
      <c r="J40" s="4">
        <v>44</v>
      </c>
      <c r="K40" s="90">
        <f>940+50</f>
        <v>990</v>
      </c>
      <c r="L40" s="87">
        <f t="shared" si="58"/>
        <v>742.5</v>
      </c>
      <c r="M40" s="94">
        <f t="shared" si="59"/>
        <v>732.6</v>
      </c>
      <c r="N40" s="94">
        <f t="shared" si="60"/>
        <v>722.69999999999993</v>
      </c>
      <c r="O40" s="94">
        <f t="shared" si="61"/>
        <v>712.8</v>
      </c>
      <c r="P40" s="95">
        <f t="shared" si="62"/>
        <v>702.9</v>
      </c>
      <c r="Q40" s="95">
        <f t="shared" si="64"/>
        <v>659.34</v>
      </c>
      <c r="R40" s="149">
        <f t="shared" si="65"/>
        <v>650.42999999999995</v>
      </c>
      <c r="S40" s="146">
        <f t="shared" si="46"/>
        <v>1168.2</v>
      </c>
      <c r="T40" s="233" t="s">
        <v>251</v>
      </c>
      <c r="U40" s="233" t="s">
        <v>251</v>
      </c>
      <c r="V40" s="175"/>
      <c r="W40" s="354"/>
    </row>
    <row r="41" spans="1:23" s="8" customFormat="1" ht="26.25" customHeight="1" x14ac:dyDescent="0.2">
      <c r="A41" s="271"/>
      <c r="B41" s="132"/>
      <c r="C41" s="275"/>
      <c r="D41" s="138" t="s">
        <v>1</v>
      </c>
      <c r="E41" s="4" t="s">
        <v>176</v>
      </c>
      <c r="F41" s="4">
        <v>20</v>
      </c>
      <c r="G41" s="4">
        <v>7</v>
      </c>
      <c r="H41" s="104">
        <v>9.1</v>
      </c>
      <c r="I41" s="200" t="s">
        <v>41</v>
      </c>
      <c r="J41" s="4">
        <v>20</v>
      </c>
      <c r="K41" s="90">
        <f>940+50</f>
        <v>990</v>
      </c>
      <c r="L41" s="87">
        <f t="shared" si="58"/>
        <v>742.5</v>
      </c>
      <c r="M41" s="94">
        <f t="shared" si="59"/>
        <v>732.6</v>
      </c>
      <c r="N41" s="94">
        <f t="shared" si="60"/>
        <v>722.69999999999993</v>
      </c>
      <c r="O41" s="94">
        <f t="shared" si="61"/>
        <v>712.8</v>
      </c>
      <c r="P41" s="95">
        <f t="shared" si="62"/>
        <v>702.9</v>
      </c>
      <c r="Q41" s="95">
        <f t="shared" si="64"/>
        <v>659.34</v>
      </c>
      <c r="R41" s="149">
        <f t="shared" si="65"/>
        <v>650.42999999999995</v>
      </c>
      <c r="S41" s="146">
        <f t="shared" si="46"/>
        <v>1168.2</v>
      </c>
      <c r="T41" s="233"/>
      <c r="U41" s="233"/>
      <c r="V41" s="175"/>
      <c r="W41" s="354"/>
    </row>
    <row r="42" spans="1:23" s="5" customFormat="1" ht="26.25" customHeight="1" x14ac:dyDescent="0.2">
      <c r="A42" s="271"/>
      <c r="B42" s="131"/>
      <c r="C42" s="256" t="s">
        <v>226</v>
      </c>
      <c r="D42" s="276" t="s">
        <v>0</v>
      </c>
      <c r="E42" s="254" t="s">
        <v>234</v>
      </c>
      <c r="F42" s="4">
        <v>20</v>
      </c>
      <c r="G42" s="254">
        <v>26</v>
      </c>
      <c r="H42" s="104">
        <v>9.1</v>
      </c>
      <c r="I42" s="200" t="s">
        <v>244</v>
      </c>
      <c r="J42" s="4">
        <v>40</v>
      </c>
      <c r="K42" s="90">
        <f>980+50</f>
        <v>1030</v>
      </c>
      <c r="L42" s="87">
        <f t="shared" si="58"/>
        <v>772.5</v>
      </c>
      <c r="M42" s="94">
        <f t="shared" si="59"/>
        <v>762.2</v>
      </c>
      <c r="N42" s="94">
        <f t="shared" si="60"/>
        <v>751.9</v>
      </c>
      <c r="O42" s="94">
        <f t="shared" si="61"/>
        <v>741.6</v>
      </c>
      <c r="P42" s="95">
        <f t="shared" si="62"/>
        <v>731.3</v>
      </c>
      <c r="Q42" s="95">
        <f t="shared" si="64"/>
        <v>685.98</v>
      </c>
      <c r="R42" s="149">
        <f t="shared" si="65"/>
        <v>676.71</v>
      </c>
      <c r="S42" s="146">
        <f t="shared" si="46"/>
        <v>1215.3999999999999</v>
      </c>
      <c r="T42" s="233" t="s">
        <v>251</v>
      </c>
      <c r="U42" s="233" t="s">
        <v>251</v>
      </c>
      <c r="V42" s="175"/>
      <c r="W42" s="233" t="s">
        <v>251</v>
      </c>
    </row>
    <row r="43" spans="1:23" s="5" customFormat="1" ht="26.25" customHeight="1" x14ac:dyDescent="0.2">
      <c r="A43" s="271"/>
      <c r="B43" s="205"/>
      <c r="C43" s="268"/>
      <c r="D43" s="277"/>
      <c r="E43" s="255"/>
      <c r="F43" s="4">
        <v>0</v>
      </c>
      <c r="G43" s="255"/>
      <c r="H43" s="104">
        <v>25.2</v>
      </c>
      <c r="I43" s="204" t="s">
        <v>235</v>
      </c>
      <c r="J43" s="4"/>
      <c r="K43" s="90">
        <f>980+50</f>
        <v>1030</v>
      </c>
      <c r="L43" s="87">
        <f t="shared" ref="L43" si="67">K43*(1-25%)</f>
        <v>772.5</v>
      </c>
      <c r="M43" s="94">
        <f t="shared" ref="M43" si="68">K43*(1-26%)</f>
        <v>762.2</v>
      </c>
      <c r="N43" s="94">
        <f t="shared" ref="N43" si="69">K43*(1-27%)</f>
        <v>751.9</v>
      </c>
      <c r="O43" s="94">
        <f t="shared" ref="O43" si="70">K43*(1-28%)</f>
        <v>741.6</v>
      </c>
      <c r="P43" s="95">
        <f t="shared" ref="P43" si="71">K43*(1-29%)</f>
        <v>731.3</v>
      </c>
      <c r="Q43" s="95">
        <f t="shared" ref="Q43" si="72">M43*(1-10%)</f>
        <v>685.98</v>
      </c>
      <c r="R43" s="149">
        <f t="shared" ref="R43" si="73">N43*(1-10%)</f>
        <v>676.71</v>
      </c>
      <c r="S43" s="146">
        <f t="shared" si="46"/>
        <v>1215.3999999999999</v>
      </c>
      <c r="T43" s="233"/>
      <c r="U43" s="233"/>
      <c r="V43" s="175"/>
      <c r="W43" s="233"/>
    </row>
    <row r="44" spans="1:23" s="5" customFormat="1" ht="26.25" customHeight="1" x14ac:dyDescent="0.2">
      <c r="A44" s="271"/>
      <c r="B44" s="132"/>
      <c r="C44" s="257"/>
      <c r="D44" s="230" t="str">
        <f t="shared" ref="D44" si="74">$D$41</f>
        <v>Угловые элементы</v>
      </c>
      <c r="E44" s="4" t="s">
        <v>176</v>
      </c>
      <c r="F44" s="4">
        <v>0</v>
      </c>
      <c r="G44" s="229">
        <v>10</v>
      </c>
      <c r="H44" s="104">
        <v>0</v>
      </c>
      <c r="I44" s="200" t="str">
        <f>$I$42</f>
        <v>1,3 кв.м</v>
      </c>
      <c r="J44" s="4">
        <v>20</v>
      </c>
      <c r="K44" s="90">
        <f>980+50</f>
        <v>1030</v>
      </c>
      <c r="L44" s="87">
        <f t="shared" si="58"/>
        <v>772.5</v>
      </c>
      <c r="M44" s="94">
        <f t="shared" si="59"/>
        <v>762.2</v>
      </c>
      <c r="N44" s="94">
        <f t="shared" si="60"/>
        <v>751.9</v>
      </c>
      <c r="O44" s="94">
        <f t="shared" si="61"/>
        <v>741.6</v>
      </c>
      <c r="P44" s="95">
        <f t="shared" si="62"/>
        <v>731.3</v>
      </c>
      <c r="Q44" s="95">
        <f t="shared" si="64"/>
        <v>685.98</v>
      </c>
      <c r="R44" s="149">
        <f t="shared" si="65"/>
        <v>676.71</v>
      </c>
      <c r="S44" s="146">
        <f t="shared" si="46"/>
        <v>1215.3999999999999</v>
      </c>
      <c r="T44" s="233" t="s">
        <v>251</v>
      </c>
      <c r="U44" s="233" t="s">
        <v>251</v>
      </c>
      <c r="V44" s="175"/>
      <c r="W44" s="233" t="s">
        <v>251</v>
      </c>
    </row>
    <row r="45" spans="1:23" s="5" customFormat="1" ht="26.25" customHeight="1" x14ac:dyDescent="0.2">
      <c r="A45" s="271"/>
      <c r="B45" s="216"/>
      <c r="C45" s="256" t="s">
        <v>230</v>
      </c>
      <c r="D45" s="210" t="str">
        <f t="shared" ref="D45:V45" si="75">D47</f>
        <v>Рядовая плитка</v>
      </c>
      <c r="E45" s="212" t="str">
        <f t="shared" si="75"/>
        <v>19,1*4,8*1,1</v>
      </c>
      <c r="F45" s="4">
        <f t="shared" si="75"/>
        <v>0</v>
      </c>
      <c r="G45" s="212">
        <f t="shared" si="75"/>
        <v>16.5</v>
      </c>
      <c r="H45" s="104">
        <f t="shared" si="75"/>
        <v>25.2</v>
      </c>
      <c r="I45" s="219" t="str">
        <f t="shared" si="75"/>
        <v>0,85:0,94</v>
      </c>
      <c r="J45" s="4">
        <f t="shared" si="75"/>
        <v>40</v>
      </c>
      <c r="K45" s="90">
        <f>980+50</f>
        <v>1030</v>
      </c>
      <c r="L45" s="215">
        <f t="shared" si="75"/>
        <v>667.5</v>
      </c>
      <c r="M45" s="214">
        <f t="shared" si="75"/>
        <v>658.6</v>
      </c>
      <c r="N45" s="214">
        <f t="shared" si="75"/>
        <v>649.69999999999993</v>
      </c>
      <c r="O45" s="214">
        <f t="shared" si="75"/>
        <v>640.79999999999995</v>
      </c>
      <c r="P45" s="218">
        <f t="shared" si="75"/>
        <v>631.9</v>
      </c>
      <c r="Q45" s="95">
        <f t="shared" si="75"/>
        <v>592.74</v>
      </c>
      <c r="R45" s="149">
        <f t="shared" si="75"/>
        <v>584.7299999999999</v>
      </c>
      <c r="S45" s="146">
        <f t="shared" si="46"/>
        <v>1215.3999999999999</v>
      </c>
      <c r="T45" s="233"/>
      <c r="U45" s="233"/>
      <c r="V45" s="175">
        <f t="shared" si="75"/>
        <v>0</v>
      </c>
      <c r="W45" s="233"/>
    </row>
    <row r="46" spans="1:23" s="5" customFormat="1" ht="26.25" customHeight="1" x14ac:dyDescent="0.2">
      <c r="A46" s="271"/>
      <c r="B46" s="216"/>
      <c r="C46" s="257"/>
      <c r="D46" s="210" t="str">
        <f t="shared" ref="D46:W46" si="76">D48</f>
        <v>Угловые элементы</v>
      </c>
      <c r="E46" s="212" t="str">
        <f t="shared" si="76"/>
        <v xml:space="preserve">отсутствуют </v>
      </c>
      <c r="F46" s="4">
        <f t="shared" si="76"/>
        <v>0</v>
      </c>
      <c r="G46" s="212">
        <f t="shared" si="76"/>
        <v>0</v>
      </c>
      <c r="H46" s="104">
        <f t="shared" si="76"/>
        <v>17.399999999999999</v>
      </c>
      <c r="I46" s="219">
        <f t="shared" si="76"/>
        <v>0</v>
      </c>
      <c r="J46" s="4">
        <f t="shared" si="76"/>
        <v>20</v>
      </c>
      <c r="K46" s="217">
        <f t="shared" si="76"/>
        <v>0</v>
      </c>
      <c r="L46" s="215">
        <f t="shared" si="76"/>
        <v>0</v>
      </c>
      <c r="M46" s="214">
        <f t="shared" si="76"/>
        <v>0</v>
      </c>
      <c r="N46" s="214">
        <f t="shared" si="76"/>
        <v>0</v>
      </c>
      <c r="O46" s="214">
        <f t="shared" si="76"/>
        <v>0</v>
      </c>
      <c r="P46" s="218">
        <f t="shared" si="76"/>
        <v>0</v>
      </c>
      <c r="Q46" s="95">
        <f t="shared" si="76"/>
        <v>0</v>
      </c>
      <c r="R46" s="149">
        <f t="shared" si="76"/>
        <v>0</v>
      </c>
      <c r="S46" s="146">
        <f t="shared" si="46"/>
        <v>0</v>
      </c>
      <c r="T46" s="211">
        <f t="shared" si="76"/>
        <v>0</v>
      </c>
      <c r="U46" s="211">
        <f t="shared" si="76"/>
        <v>0</v>
      </c>
      <c r="V46" s="175">
        <f t="shared" si="76"/>
        <v>0</v>
      </c>
      <c r="W46" s="211">
        <f t="shared" si="76"/>
        <v>0</v>
      </c>
    </row>
    <row r="47" spans="1:23" s="5" customFormat="1" ht="20.25" customHeight="1" x14ac:dyDescent="0.2">
      <c r="A47" s="271"/>
      <c r="B47" s="249"/>
      <c r="C47" s="256" t="s">
        <v>142</v>
      </c>
      <c r="D47" s="210" t="s">
        <v>0</v>
      </c>
      <c r="E47" s="212" t="s">
        <v>148</v>
      </c>
      <c r="F47" s="4"/>
      <c r="G47" s="212">
        <v>16.5</v>
      </c>
      <c r="H47" s="104">
        <v>25.2</v>
      </c>
      <c r="I47" s="213" t="s">
        <v>229</v>
      </c>
      <c r="J47" s="4">
        <v>40</v>
      </c>
      <c r="K47" s="217">
        <f>840+50</f>
        <v>890</v>
      </c>
      <c r="L47" s="215">
        <f t="shared" si="58"/>
        <v>667.5</v>
      </c>
      <c r="M47" s="214">
        <f t="shared" si="59"/>
        <v>658.6</v>
      </c>
      <c r="N47" s="214">
        <f t="shared" si="60"/>
        <v>649.69999999999993</v>
      </c>
      <c r="O47" s="214">
        <f t="shared" si="61"/>
        <v>640.79999999999995</v>
      </c>
      <c r="P47" s="218">
        <f t="shared" si="62"/>
        <v>631.9</v>
      </c>
      <c r="Q47" s="95">
        <f t="shared" si="64"/>
        <v>592.74</v>
      </c>
      <c r="R47" s="149">
        <f t="shared" si="65"/>
        <v>584.7299999999999</v>
      </c>
      <c r="S47" s="146">
        <f t="shared" si="46"/>
        <v>1050.2</v>
      </c>
      <c r="T47" s="233" t="s">
        <v>251</v>
      </c>
      <c r="U47" s="233" t="s">
        <v>251</v>
      </c>
      <c r="V47" s="175"/>
      <c r="W47" s="233" t="s">
        <v>251</v>
      </c>
    </row>
    <row r="48" spans="1:23" s="5" customFormat="1" ht="21" customHeight="1" x14ac:dyDescent="0.2">
      <c r="A48" s="271"/>
      <c r="B48" s="250"/>
      <c r="C48" s="257"/>
      <c r="D48" s="138" t="s">
        <v>1</v>
      </c>
      <c r="E48" s="4" t="s">
        <v>214</v>
      </c>
      <c r="F48" s="4"/>
      <c r="G48" s="4"/>
      <c r="H48" s="104">
        <v>17.399999999999999</v>
      </c>
      <c r="I48" s="200"/>
      <c r="J48" s="4">
        <v>20</v>
      </c>
      <c r="K48" s="90"/>
      <c r="L48" s="87">
        <f t="shared" ref="L48:L54" si="77">K48*(1-25%)</f>
        <v>0</v>
      </c>
      <c r="M48" s="94">
        <f t="shared" ref="M48:M54" si="78">K48*(1-26%)</f>
        <v>0</v>
      </c>
      <c r="N48" s="94">
        <f t="shared" ref="N48:N54" si="79">K48*(1-27%)</f>
        <v>0</v>
      </c>
      <c r="O48" s="94">
        <f t="shared" ref="O48:O54" si="80">K48*(1-28%)</f>
        <v>0</v>
      </c>
      <c r="P48" s="95">
        <f t="shared" ref="P48:P54" si="81">K48*(1-29%)</f>
        <v>0</v>
      </c>
      <c r="Q48" s="95">
        <f t="shared" ref="Q48:R54" si="82">M48*(1-10%)</f>
        <v>0</v>
      </c>
      <c r="R48" s="149">
        <f t="shared" si="82"/>
        <v>0</v>
      </c>
      <c r="S48" s="146">
        <f t="shared" si="46"/>
        <v>0</v>
      </c>
      <c r="T48" s="233"/>
      <c r="U48" s="233"/>
      <c r="V48" s="175"/>
      <c r="W48" s="233"/>
    </row>
    <row r="49" spans="1:23" s="5" customFormat="1" ht="26.25" customHeight="1" x14ac:dyDescent="0.2">
      <c r="A49" s="271"/>
      <c r="B49" s="131"/>
      <c r="C49" s="256" t="s">
        <v>96</v>
      </c>
      <c r="D49" s="138" t="s">
        <v>0</v>
      </c>
      <c r="E49" s="4" t="s">
        <v>170</v>
      </c>
      <c r="F49" s="4"/>
      <c r="G49" s="4">
        <v>28</v>
      </c>
      <c r="H49" s="104">
        <f>28-0.82</f>
        <v>27.18</v>
      </c>
      <c r="I49" s="200" t="s">
        <v>92</v>
      </c>
      <c r="J49" s="4">
        <v>41</v>
      </c>
      <c r="K49" s="90">
        <f>940+50</f>
        <v>990</v>
      </c>
      <c r="L49" s="87">
        <f t="shared" si="77"/>
        <v>742.5</v>
      </c>
      <c r="M49" s="94">
        <f t="shared" si="78"/>
        <v>732.6</v>
      </c>
      <c r="N49" s="94">
        <f t="shared" si="79"/>
        <v>722.69999999999993</v>
      </c>
      <c r="O49" s="94">
        <f t="shared" si="80"/>
        <v>712.8</v>
      </c>
      <c r="P49" s="95">
        <f t="shared" si="81"/>
        <v>702.9</v>
      </c>
      <c r="Q49" s="95">
        <f t="shared" si="82"/>
        <v>659.34</v>
      </c>
      <c r="R49" s="149">
        <f t="shared" si="82"/>
        <v>650.42999999999995</v>
      </c>
      <c r="S49" s="146">
        <f t="shared" si="46"/>
        <v>1168.2</v>
      </c>
      <c r="T49" s="233" t="s">
        <v>251</v>
      </c>
      <c r="U49" s="233" t="s">
        <v>251</v>
      </c>
      <c r="V49" s="175"/>
      <c r="W49" s="233" t="s">
        <v>251</v>
      </c>
    </row>
    <row r="50" spans="1:23" s="5" customFormat="1" ht="26.25" customHeight="1" x14ac:dyDescent="0.2">
      <c r="A50" s="271"/>
      <c r="B50" s="132"/>
      <c r="C50" s="257"/>
      <c r="D50" s="138" t="s">
        <v>1</v>
      </c>
      <c r="E50" s="4" t="s">
        <v>197</v>
      </c>
      <c r="F50" s="4"/>
      <c r="G50" s="4">
        <v>8</v>
      </c>
      <c r="H50" s="104"/>
      <c r="I50" s="200" t="s">
        <v>116</v>
      </c>
      <c r="J50" s="4"/>
      <c r="K50" s="90">
        <f>940+50</f>
        <v>990</v>
      </c>
      <c r="L50" s="87">
        <f t="shared" si="77"/>
        <v>742.5</v>
      </c>
      <c r="M50" s="94">
        <f t="shared" si="78"/>
        <v>732.6</v>
      </c>
      <c r="N50" s="94">
        <f t="shared" si="79"/>
        <v>722.69999999999993</v>
      </c>
      <c r="O50" s="94">
        <f t="shared" si="80"/>
        <v>712.8</v>
      </c>
      <c r="P50" s="95">
        <f t="shared" si="81"/>
        <v>702.9</v>
      </c>
      <c r="Q50" s="95">
        <f t="shared" si="82"/>
        <v>659.34</v>
      </c>
      <c r="R50" s="149">
        <f t="shared" si="82"/>
        <v>650.42999999999995</v>
      </c>
      <c r="S50" s="146">
        <f t="shared" si="46"/>
        <v>1168.2</v>
      </c>
      <c r="T50" s="233"/>
      <c r="U50" s="233"/>
      <c r="V50" s="175"/>
      <c r="W50" s="233"/>
    </row>
    <row r="51" spans="1:23" s="106" customFormat="1" ht="26.25" customHeight="1" x14ac:dyDescent="0.2">
      <c r="A51" s="271"/>
      <c r="B51" s="236"/>
      <c r="C51" s="235" t="s">
        <v>248</v>
      </c>
      <c r="D51" s="138" t="s">
        <v>0</v>
      </c>
      <c r="E51" s="4" t="s">
        <v>213</v>
      </c>
      <c r="F51" s="4"/>
      <c r="G51" s="11" t="s">
        <v>215</v>
      </c>
      <c r="H51" s="104">
        <v>21.12</v>
      </c>
      <c r="I51" s="200" t="s">
        <v>216</v>
      </c>
      <c r="J51" s="4">
        <v>38</v>
      </c>
      <c r="K51" s="90">
        <f>890+50</f>
        <v>940</v>
      </c>
      <c r="L51" s="87">
        <f t="shared" si="77"/>
        <v>705</v>
      </c>
      <c r="M51" s="94">
        <f t="shared" si="78"/>
        <v>695.6</v>
      </c>
      <c r="N51" s="94">
        <f t="shared" si="79"/>
        <v>686.19999999999993</v>
      </c>
      <c r="O51" s="94">
        <f t="shared" si="80"/>
        <v>676.8</v>
      </c>
      <c r="P51" s="94">
        <f t="shared" si="81"/>
        <v>667.4</v>
      </c>
      <c r="Q51" s="94">
        <f t="shared" si="82"/>
        <v>626.04000000000008</v>
      </c>
      <c r="R51" s="149">
        <f t="shared" si="82"/>
        <v>617.57999999999993</v>
      </c>
      <c r="S51" s="146">
        <f t="shared" si="46"/>
        <v>1109.2</v>
      </c>
      <c r="T51" s="233" t="s">
        <v>251</v>
      </c>
      <c r="U51" s="233" t="s">
        <v>251</v>
      </c>
      <c r="V51" s="175"/>
      <c r="W51" s="233" t="s">
        <v>251</v>
      </c>
    </row>
    <row r="52" spans="1:23" s="106" customFormat="1" ht="26.25" customHeight="1" x14ac:dyDescent="0.2">
      <c r="A52" s="271"/>
      <c r="B52" s="236"/>
      <c r="C52" s="235"/>
      <c r="D52" s="138" t="s">
        <v>1</v>
      </c>
      <c r="E52" s="4" t="s">
        <v>214</v>
      </c>
      <c r="F52" s="4"/>
      <c r="G52" s="4"/>
      <c r="H52" s="104">
        <v>16.2</v>
      </c>
      <c r="I52" s="200"/>
      <c r="J52" s="4">
        <v>12</v>
      </c>
      <c r="K52" s="90">
        <f>890+50</f>
        <v>940</v>
      </c>
      <c r="L52" s="87">
        <f t="shared" ref="L52" si="83">K52*(1-25%)</f>
        <v>705</v>
      </c>
      <c r="M52" s="94">
        <f t="shared" ref="M52" si="84">K52*(1-26%)</f>
        <v>695.6</v>
      </c>
      <c r="N52" s="94">
        <f t="shared" ref="N52" si="85">K52*(1-27%)</f>
        <v>686.19999999999993</v>
      </c>
      <c r="O52" s="94">
        <f t="shared" ref="O52" si="86">K52*(1-28%)</f>
        <v>676.8</v>
      </c>
      <c r="P52" s="94">
        <f t="shared" ref="P52" si="87">K52*(1-29%)</f>
        <v>667.4</v>
      </c>
      <c r="Q52" s="94">
        <f t="shared" ref="Q52" si="88">M52*(1-10%)</f>
        <v>626.04000000000008</v>
      </c>
      <c r="R52" s="149">
        <f t="shared" ref="R52" si="89">N52*(1-10%)</f>
        <v>617.57999999999993</v>
      </c>
      <c r="S52" s="146">
        <f t="shared" si="46"/>
        <v>1109.2</v>
      </c>
      <c r="T52" s="233"/>
      <c r="U52" s="233"/>
      <c r="V52" s="175"/>
      <c r="W52" s="233"/>
    </row>
    <row r="53" spans="1:23" s="8" customFormat="1" ht="26.25" customHeight="1" x14ac:dyDescent="0.2">
      <c r="A53" s="271"/>
      <c r="B53" s="236"/>
      <c r="C53" s="235" t="s">
        <v>147</v>
      </c>
      <c r="D53" s="138" t="s">
        <v>0</v>
      </c>
      <c r="E53" s="4" t="s">
        <v>171</v>
      </c>
      <c r="F53" s="4"/>
      <c r="G53" s="4">
        <v>19.5</v>
      </c>
      <c r="H53" s="104">
        <v>21.12</v>
      </c>
      <c r="I53" s="200">
        <v>0.84</v>
      </c>
      <c r="J53" s="4">
        <v>38</v>
      </c>
      <c r="K53" s="90">
        <f>840+50</f>
        <v>890</v>
      </c>
      <c r="L53" s="87">
        <f t="shared" si="77"/>
        <v>667.5</v>
      </c>
      <c r="M53" s="94">
        <f t="shared" si="78"/>
        <v>658.6</v>
      </c>
      <c r="N53" s="94">
        <f t="shared" si="79"/>
        <v>649.69999999999993</v>
      </c>
      <c r="O53" s="94">
        <f t="shared" si="80"/>
        <v>640.79999999999995</v>
      </c>
      <c r="P53" s="94">
        <f t="shared" si="81"/>
        <v>631.9</v>
      </c>
      <c r="Q53" s="94">
        <f t="shared" si="82"/>
        <v>592.74</v>
      </c>
      <c r="R53" s="149">
        <f t="shared" si="82"/>
        <v>584.7299999999999</v>
      </c>
      <c r="S53" s="146">
        <f t="shared" si="46"/>
        <v>1050.2</v>
      </c>
      <c r="T53" s="233" t="s">
        <v>251</v>
      </c>
      <c r="U53" s="233" t="s">
        <v>251</v>
      </c>
      <c r="V53" s="175"/>
      <c r="W53" s="233" t="s">
        <v>251</v>
      </c>
    </row>
    <row r="54" spans="1:23" s="8" customFormat="1" ht="26.25" customHeight="1" x14ac:dyDescent="0.2">
      <c r="A54" s="271"/>
      <c r="B54" s="236"/>
      <c r="C54" s="235"/>
      <c r="D54" s="138" t="s">
        <v>1</v>
      </c>
      <c r="E54" s="4" t="s">
        <v>172</v>
      </c>
      <c r="F54" s="4"/>
      <c r="G54" s="4">
        <v>7.3</v>
      </c>
      <c r="H54" s="104">
        <v>16.2</v>
      </c>
      <c r="I54" s="200">
        <v>1.85</v>
      </c>
      <c r="J54" s="4">
        <v>12</v>
      </c>
      <c r="K54" s="90">
        <f>840+50</f>
        <v>890</v>
      </c>
      <c r="L54" s="87">
        <f t="shared" si="77"/>
        <v>667.5</v>
      </c>
      <c r="M54" s="94">
        <f t="shared" si="78"/>
        <v>658.6</v>
      </c>
      <c r="N54" s="94">
        <f t="shared" si="79"/>
        <v>649.69999999999993</v>
      </c>
      <c r="O54" s="94">
        <f t="shared" si="80"/>
        <v>640.79999999999995</v>
      </c>
      <c r="P54" s="94">
        <f t="shared" si="81"/>
        <v>631.9</v>
      </c>
      <c r="Q54" s="94">
        <f t="shared" si="82"/>
        <v>592.74</v>
      </c>
      <c r="R54" s="149">
        <f t="shared" si="82"/>
        <v>584.7299999999999</v>
      </c>
      <c r="S54" s="146">
        <f t="shared" si="46"/>
        <v>1050.2</v>
      </c>
      <c r="T54" s="233"/>
      <c r="U54" s="233"/>
      <c r="V54" s="175"/>
      <c r="W54" s="233"/>
    </row>
    <row r="55" spans="1:23" s="106" customFormat="1" ht="26.25" customHeight="1" x14ac:dyDescent="0.2">
      <c r="A55" s="271"/>
      <c r="B55" s="249"/>
      <c r="C55" s="256" t="s">
        <v>221</v>
      </c>
      <c r="D55" s="138" t="s">
        <v>0</v>
      </c>
      <c r="E55" s="4" t="s">
        <v>222</v>
      </c>
      <c r="F55" s="4"/>
      <c r="G55" s="4">
        <v>16</v>
      </c>
      <c r="H55" s="104"/>
      <c r="I55" s="201" t="s">
        <v>225</v>
      </c>
      <c r="J55" s="4"/>
      <c r="K55" s="90">
        <f>940+50</f>
        <v>990</v>
      </c>
      <c r="L55" s="87"/>
      <c r="M55" s="94"/>
      <c r="N55" s="94"/>
      <c r="O55" s="94"/>
      <c r="P55" s="94"/>
      <c r="Q55" s="94"/>
      <c r="R55" s="149"/>
      <c r="S55" s="146">
        <f t="shared" si="46"/>
        <v>1168.2</v>
      </c>
      <c r="T55" s="233" t="s">
        <v>251</v>
      </c>
      <c r="U55" s="233" t="s">
        <v>251</v>
      </c>
      <c r="V55" s="175"/>
      <c r="W55" s="233" t="s">
        <v>251</v>
      </c>
    </row>
    <row r="56" spans="1:23" s="106" customFormat="1" ht="26.25" customHeight="1" x14ac:dyDescent="0.2">
      <c r="A56" s="271"/>
      <c r="B56" s="250"/>
      <c r="C56" s="257"/>
      <c r="D56" s="138" t="s">
        <v>1</v>
      </c>
      <c r="E56" s="203" t="s">
        <v>224</v>
      </c>
      <c r="F56" s="4"/>
      <c r="G56" s="4"/>
      <c r="H56" s="104"/>
      <c r="I56" s="201">
        <v>1.3</v>
      </c>
      <c r="J56" s="4"/>
      <c r="K56" s="90">
        <f>940+50</f>
        <v>990</v>
      </c>
      <c r="L56" s="87"/>
      <c r="M56" s="94"/>
      <c r="N56" s="94"/>
      <c r="O56" s="94"/>
      <c r="P56" s="94"/>
      <c r="Q56" s="94"/>
      <c r="R56" s="149"/>
      <c r="S56" s="146">
        <f t="shared" si="46"/>
        <v>1168.2</v>
      </c>
      <c r="T56" s="233"/>
      <c r="U56" s="233"/>
      <c r="V56" s="175"/>
      <c r="W56" s="233"/>
    </row>
    <row r="57" spans="1:23" s="8" customFormat="1" ht="26.25" customHeight="1" x14ac:dyDescent="0.2">
      <c r="A57" s="271"/>
      <c r="B57" s="85"/>
      <c r="C57" s="235" t="s">
        <v>144</v>
      </c>
      <c r="D57" s="138" t="s">
        <v>0</v>
      </c>
      <c r="E57" s="4" t="s">
        <v>152</v>
      </c>
      <c r="F57" s="4"/>
      <c r="G57" s="4">
        <v>19.5</v>
      </c>
      <c r="H57" s="104">
        <v>21.12</v>
      </c>
      <c r="I57" s="200">
        <v>0.79</v>
      </c>
      <c r="J57" s="4">
        <v>38</v>
      </c>
      <c r="K57" s="90">
        <f>840+50</f>
        <v>890</v>
      </c>
      <c r="L57" s="87">
        <f t="shared" ref="L57" si="90">K57*(1-25%)</f>
        <v>667.5</v>
      </c>
      <c r="M57" s="94">
        <f t="shared" ref="M57" si="91">K57*(1-26%)</f>
        <v>658.6</v>
      </c>
      <c r="N57" s="94">
        <f t="shared" ref="N57" si="92">K57*(1-27%)</f>
        <v>649.69999999999993</v>
      </c>
      <c r="O57" s="94">
        <f t="shared" ref="O57" si="93">K57*(1-28%)</f>
        <v>640.79999999999995</v>
      </c>
      <c r="P57" s="94">
        <f t="shared" ref="P57" si="94">K57*(1-29%)</f>
        <v>631.9</v>
      </c>
      <c r="Q57" s="94">
        <f t="shared" ref="Q57" si="95">M57*(1-10%)</f>
        <v>592.74</v>
      </c>
      <c r="R57" s="149">
        <f t="shared" ref="R57" si="96">N57*(1-10%)</f>
        <v>584.7299999999999</v>
      </c>
      <c r="S57" s="146">
        <f t="shared" si="46"/>
        <v>1050.2</v>
      </c>
      <c r="T57" s="233" t="s">
        <v>251</v>
      </c>
      <c r="U57" s="233" t="s">
        <v>251</v>
      </c>
      <c r="V57" s="175"/>
      <c r="W57" s="233" t="s">
        <v>251</v>
      </c>
    </row>
    <row r="58" spans="1:23" s="26" customFormat="1" ht="26.25" customHeight="1" thickBot="1" x14ac:dyDescent="0.25">
      <c r="A58" s="271"/>
      <c r="B58" s="86"/>
      <c r="C58" s="262"/>
      <c r="D58" s="140" t="s">
        <v>1</v>
      </c>
      <c r="E58" s="60" t="s">
        <v>162</v>
      </c>
      <c r="F58" s="60"/>
      <c r="G58" s="60">
        <v>7</v>
      </c>
      <c r="H58" s="14">
        <v>16.2</v>
      </c>
      <c r="I58" s="42">
        <v>1.49</v>
      </c>
      <c r="J58" s="60">
        <v>12</v>
      </c>
      <c r="K58" s="92">
        <f>840+50</f>
        <v>890</v>
      </c>
      <c r="L58" s="89">
        <f>K58*(1-25%)</f>
        <v>667.5</v>
      </c>
      <c r="M58" s="96">
        <f>K58*(1-26%)</f>
        <v>658.6</v>
      </c>
      <c r="N58" s="96">
        <f>K58*(1-27%)</f>
        <v>649.69999999999993</v>
      </c>
      <c r="O58" s="96">
        <f>K58*(1-28%)</f>
        <v>640.79999999999995</v>
      </c>
      <c r="P58" s="96">
        <f>K58*(1-29%)</f>
        <v>631.9</v>
      </c>
      <c r="Q58" s="96">
        <f>M58*(1-10%)</f>
        <v>592.74</v>
      </c>
      <c r="R58" s="150">
        <f>N58*(1-10%)</f>
        <v>584.7299999999999</v>
      </c>
      <c r="S58" s="146">
        <f t="shared" si="46"/>
        <v>1050.2</v>
      </c>
      <c r="T58" s="233"/>
      <c r="U58" s="233"/>
      <c r="V58" s="176"/>
      <c r="W58" s="233"/>
    </row>
    <row r="59" spans="1:23" s="30" customFormat="1" ht="3" customHeight="1" x14ac:dyDescent="0.2">
      <c r="A59" s="54"/>
      <c r="B59" s="114"/>
      <c r="C59" s="29"/>
      <c r="D59" s="29"/>
      <c r="E59" s="29"/>
      <c r="F59" s="29"/>
      <c r="G59" s="29"/>
      <c r="H59" s="29"/>
      <c r="I59" s="62"/>
      <c r="J59" s="62"/>
      <c r="K59" s="63"/>
      <c r="L59" s="64"/>
      <c r="M59" s="63"/>
      <c r="N59" s="63"/>
      <c r="O59" s="63"/>
      <c r="P59" s="63"/>
      <c r="Q59" s="63"/>
      <c r="R59" s="63"/>
      <c r="S59" s="146">
        <f t="shared" si="46"/>
        <v>0</v>
      </c>
      <c r="T59" s="145"/>
      <c r="U59" s="145"/>
      <c r="V59" s="145"/>
      <c r="W59" s="178"/>
    </row>
    <row r="60" spans="1:23" ht="26.25" customHeight="1" x14ac:dyDescent="0.2">
      <c r="A60" s="271" t="s">
        <v>160</v>
      </c>
      <c r="B60" s="236"/>
      <c r="C60" s="235" t="s">
        <v>100</v>
      </c>
      <c r="D60" s="136" t="s">
        <v>0</v>
      </c>
      <c r="E60" s="124" t="s">
        <v>61</v>
      </c>
      <c r="F60" s="124">
        <v>32</v>
      </c>
      <c r="G60" s="124">
        <v>39</v>
      </c>
      <c r="H60" s="104">
        <v>44.46</v>
      </c>
      <c r="I60" s="128" t="s">
        <v>62</v>
      </c>
      <c r="J60" s="4">
        <v>16</v>
      </c>
      <c r="K60" s="90">
        <f t="shared" ref="K60:K65" si="97">890+50</f>
        <v>940</v>
      </c>
      <c r="L60" s="87">
        <f t="shared" ref="L60:L77" si="98">K60*(1-25%)</f>
        <v>705</v>
      </c>
      <c r="M60" s="94">
        <f>K60*(1-26%)</f>
        <v>695.6</v>
      </c>
      <c r="N60" s="94">
        <f>K60*(1-27%)</f>
        <v>686.19999999999993</v>
      </c>
      <c r="O60" s="94">
        <f>K60*(1-28%)</f>
        <v>676.8</v>
      </c>
      <c r="P60" s="94">
        <f>K60*(1-29%)</f>
        <v>667.4</v>
      </c>
      <c r="Q60" s="94">
        <f t="shared" ref="Q60:R63" si="99">M60*(1-10%)</f>
        <v>626.04000000000008</v>
      </c>
      <c r="R60" s="94">
        <f t="shared" si="99"/>
        <v>617.57999999999993</v>
      </c>
      <c r="S60" s="146">
        <f t="shared" si="46"/>
        <v>1109.2</v>
      </c>
      <c r="T60" s="335" t="s">
        <v>249</v>
      </c>
      <c r="U60" s="233" t="s">
        <v>250</v>
      </c>
      <c r="V60" s="336"/>
      <c r="W60" s="174"/>
    </row>
    <row r="61" spans="1:23" ht="26.25" customHeight="1" x14ac:dyDescent="0.2">
      <c r="A61" s="271"/>
      <c r="B61" s="236"/>
      <c r="C61" s="235"/>
      <c r="D61" s="136" t="s">
        <v>1</v>
      </c>
      <c r="E61" s="4" t="s">
        <v>64</v>
      </c>
      <c r="F61" s="4">
        <v>20</v>
      </c>
      <c r="G61" s="4">
        <v>10</v>
      </c>
      <c r="H61" s="104">
        <v>21.8</v>
      </c>
      <c r="I61" s="122" t="s">
        <v>63</v>
      </c>
      <c r="J61" s="124">
        <v>20</v>
      </c>
      <c r="K61" s="90">
        <f t="shared" si="97"/>
        <v>940</v>
      </c>
      <c r="L61" s="87">
        <f t="shared" si="98"/>
        <v>705</v>
      </c>
      <c r="M61" s="94">
        <f>K61*(1-26%)</f>
        <v>695.6</v>
      </c>
      <c r="N61" s="94">
        <f>K61*(1-27%)</f>
        <v>686.19999999999993</v>
      </c>
      <c r="O61" s="94">
        <f>K61*(1-28%)</f>
        <v>676.8</v>
      </c>
      <c r="P61" s="94">
        <f>K61*(1-29%)</f>
        <v>667.4</v>
      </c>
      <c r="Q61" s="94">
        <f t="shared" si="99"/>
        <v>626.04000000000008</v>
      </c>
      <c r="R61" s="94">
        <f t="shared" si="99"/>
        <v>617.57999999999993</v>
      </c>
      <c r="S61" s="146">
        <f t="shared" si="46"/>
        <v>1109.2</v>
      </c>
      <c r="T61" s="326"/>
      <c r="U61" s="233"/>
      <c r="V61" s="261"/>
      <c r="W61" s="175"/>
    </row>
    <row r="62" spans="1:23" ht="26.25" customHeight="1" x14ac:dyDescent="0.2">
      <c r="A62" s="271"/>
      <c r="B62" s="236"/>
      <c r="C62" s="235" t="s">
        <v>101</v>
      </c>
      <c r="D62" s="136" t="s">
        <v>0</v>
      </c>
      <c r="E62" s="124" t="s">
        <v>61</v>
      </c>
      <c r="F62" s="124">
        <v>32</v>
      </c>
      <c r="G62" s="124">
        <v>36</v>
      </c>
      <c r="H62" s="104">
        <v>33.840000000000003</v>
      </c>
      <c r="I62" s="128" t="s">
        <v>31</v>
      </c>
      <c r="J62" s="4">
        <v>16</v>
      </c>
      <c r="K62" s="90">
        <f t="shared" si="97"/>
        <v>940</v>
      </c>
      <c r="L62" s="87">
        <f t="shared" si="98"/>
        <v>705</v>
      </c>
      <c r="M62" s="94">
        <f>K62*(1-26%)</f>
        <v>695.6</v>
      </c>
      <c r="N62" s="94">
        <f>K62*(1-27%)</f>
        <v>686.19999999999993</v>
      </c>
      <c r="O62" s="94">
        <f>K62*(1-28%)</f>
        <v>676.8</v>
      </c>
      <c r="P62" s="94">
        <f>K62*(1-29%)</f>
        <v>667.4</v>
      </c>
      <c r="Q62" s="94">
        <f t="shared" si="99"/>
        <v>626.04000000000008</v>
      </c>
      <c r="R62" s="94">
        <f t="shared" si="99"/>
        <v>617.57999999999993</v>
      </c>
      <c r="S62" s="146">
        <f t="shared" si="46"/>
        <v>1109.2</v>
      </c>
      <c r="T62" s="335" t="s">
        <v>249</v>
      </c>
      <c r="U62" s="233" t="s">
        <v>250</v>
      </c>
      <c r="V62" s="261"/>
      <c r="W62" s="175"/>
    </row>
    <row r="63" spans="1:23" ht="26.25" customHeight="1" x14ac:dyDescent="0.2">
      <c r="A63" s="271"/>
      <c r="B63" s="236"/>
      <c r="C63" s="235"/>
      <c r="D63" s="136" t="s">
        <v>1</v>
      </c>
      <c r="E63" s="4" t="s">
        <v>66</v>
      </c>
      <c r="F63" s="4">
        <v>30</v>
      </c>
      <c r="G63" s="4">
        <v>10</v>
      </c>
      <c r="H63" s="104">
        <v>18.8</v>
      </c>
      <c r="I63" s="128" t="s">
        <v>65</v>
      </c>
      <c r="J63" s="4">
        <v>20</v>
      </c>
      <c r="K63" s="90">
        <f t="shared" si="97"/>
        <v>940</v>
      </c>
      <c r="L63" s="87">
        <f t="shared" si="98"/>
        <v>705</v>
      </c>
      <c r="M63" s="94">
        <f>K63*(1-26%)</f>
        <v>695.6</v>
      </c>
      <c r="N63" s="94">
        <f>K63*(1-27%)</f>
        <v>686.19999999999993</v>
      </c>
      <c r="O63" s="94">
        <f>K63*(1-28%)</f>
        <v>676.8</v>
      </c>
      <c r="P63" s="94">
        <f>K63*(1-29%)</f>
        <v>667.4</v>
      </c>
      <c r="Q63" s="94">
        <f t="shared" si="99"/>
        <v>626.04000000000008</v>
      </c>
      <c r="R63" s="94">
        <f t="shared" si="99"/>
        <v>617.57999999999993</v>
      </c>
      <c r="S63" s="146">
        <f t="shared" si="46"/>
        <v>1109.2</v>
      </c>
      <c r="T63" s="326"/>
      <c r="U63" s="233"/>
      <c r="V63" s="261"/>
      <c r="W63" s="175"/>
    </row>
    <row r="64" spans="1:23" ht="26.25" customHeight="1" x14ac:dyDescent="0.2">
      <c r="A64" s="271"/>
      <c r="B64" s="278"/>
      <c r="C64" s="235" t="s">
        <v>136</v>
      </c>
      <c r="D64" s="136" t="s">
        <v>0</v>
      </c>
      <c r="E64" s="124" t="s">
        <v>123</v>
      </c>
      <c r="F64" s="124"/>
      <c r="G64" s="124">
        <v>30</v>
      </c>
      <c r="H64" s="104"/>
      <c r="I64" s="128" t="s">
        <v>15</v>
      </c>
      <c r="J64" s="4"/>
      <c r="K64" s="90">
        <f t="shared" si="97"/>
        <v>940</v>
      </c>
      <c r="L64" s="87">
        <f t="shared" si="98"/>
        <v>705</v>
      </c>
      <c r="M64" s="94">
        <f t="shared" ref="M64" si="100">K64*(1-26%)</f>
        <v>695.6</v>
      </c>
      <c r="N64" s="94">
        <f t="shared" ref="N64" si="101">K64*(1-27%)</f>
        <v>686.19999999999993</v>
      </c>
      <c r="O64" s="94">
        <f t="shared" ref="O64" si="102">K64*(1-28%)</f>
        <v>676.8</v>
      </c>
      <c r="P64" s="94">
        <f t="shared" ref="P64" si="103">K64*(1-29%)</f>
        <v>667.4</v>
      </c>
      <c r="Q64" s="94">
        <f t="shared" ref="Q64" si="104">M64*(1-10%)</f>
        <v>626.04000000000008</v>
      </c>
      <c r="R64" s="94">
        <f t="shared" ref="R64" si="105">N64*(1-10%)</f>
        <v>617.57999999999993</v>
      </c>
      <c r="S64" s="146">
        <f t="shared" si="46"/>
        <v>1109.2</v>
      </c>
      <c r="T64" s="335" t="s">
        <v>249</v>
      </c>
      <c r="U64" s="233" t="s">
        <v>250</v>
      </c>
      <c r="V64" s="261"/>
      <c r="W64" s="175"/>
    </row>
    <row r="65" spans="1:24" ht="26.25" customHeight="1" x14ac:dyDescent="0.2">
      <c r="A65" s="271"/>
      <c r="B65" s="278"/>
      <c r="C65" s="235"/>
      <c r="D65" s="136" t="s">
        <v>1</v>
      </c>
      <c r="E65" s="124" t="s">
        <v>137</v>
      </c>
      <c r="F65" s="124"/>
      <c r="G65" s="124">
        <v>10</v>
      </c>
      <c r="H65" s="103"/>
      <c r="I65" s="122" t="s">
        <v>135</v>
      </c>
      <c r="J65" s="103"/>
      <c r="K65" s="90">
        <f t="shared" si="97"/>
        <v>940</v>
      </c>
      <c r="L65" s="87">
        <f t="shared" si="98"/>
        <v>705</v>
      </c>
      <c r="M65" s="94">
        <f t="shared" ref="M65:M71" si="106">K65*(1-26%)</f>
        <v>695.6</v>
      </c>
      <c r="N65" s="94">
        <f t="shared" ref="N65:N71" si="107">K65*(1-27%)</f>
        <v>686.19999999999993</v>
      </c>
      <c r="O65" s="94">
        <f t="shared" ref="O65:O71" si="108">K65*(1-28%)</f>
        <v>676.8</v>
      </c>
      <c r="P65" s="94">
        <f t="shared" ref="P65:P71" si="109">K65*(1-29%)</f>
        <v>667.4</v>
      </c>
      <c r="Q65" s="94">
        <f t="shared" ref="Q65:R71" si="110">M65*(1-10%)</f>
        <v>626.04000000000008</v>
      </c>
      <c r="R65" s="94">
        <f t="shared" si="110"/>
        <v>617.57999999999993</v>
      </c>
      <c r="S65" s="146">
        <f t="shared" si="46"/>
        <v>1109.2</v>
      </c>
      <c r="T65" s="326"/>
      <c r="U65" s="233"/>
      <c r="V65" s="261"/>
      <c r="W65" s="175"/>
    </row>
    <row r="66" spans="1:24" s="8" customFormat="1" ht="26.25" customHeight="1" x14ac:dyDescent="0.2">
      <c r="A66" s="271"/>
      <c r="B66" s="236"/>
      <c r="C66" s="235" t="s">
        <v>130</v>
      </c>
      <c r="D66" s="136" t="s">
        <v>0</v>
      </c>
      <c r="E66" s="4" t="s">
        <v>78</v>
      </c>
      <c r="F66" s="4"/>
      <c r="G66" s="4">
        <v>27</v>
      </c>
      <c r="H66" s="104">
        <v>25.65</v>
      </c>
      <c r="I66" s="128" t="s">
        <v>43</v>
      </c>
      <c r="J66" s="4">
        <v>40</v>
      </c>
      <c r="K66" s="90">
        <f>840+50</f>
        <v>890</v>
      </c>
      <c r="L66" s="87">
        <f t="shared" si="98"/>
        <v>667.5</v>
      </c>
      <c r="M66" s="94">
        <f t="shared" si="106"/>
        <v>658.6</v>
      </c>
      <c r="N66" s="94">
        <f t="shared" si="107"/>
        <v>649.69999999999993</v>
      </c>
      <c r="O66" s="94">
        <f t="shared" si="108"/>
        <v>640.79999999999995</v>
      </c>
      <c r="P66" s="94">
        <f t="shared" si="109"/>
        <v>631.9</v>
      </c>
      <c r="Q66" s="94">
        <f t="shared" si="110"/>
        <v>592.74</v>
      </c>
      <c r="R66" s="94">
        <f t="shared" si="110"/>
        <v>584.7299999999999</v>
      </c>
      <c r="S66" s="146">
        <f t="shared" si="46"/>
        <v>1050.2</v>
      </c>
      <c r="T66" s="233" t="s">
        <v>251</v>
      </c>
      <c r="U66" s="233" t="s">
        <v>250</v>
      </c>
      <c r="V66" s="261"/>
      <c r="W66" s="233" t="s">
        <v>251</v>
      </c>
      <c r="X66" s="25"/>
    </row>
    <row r="67" spans="1:24" s="5" customFormat="1" ht="26.25" customHeight="1" x14ac:dyDescent="0.2">
      <c r="A67" s="271"/>
      <c r="B67" s="236"/>
      <c r="C67" s="235"/>
      <c r="D67" s="136" t="s">
        <v>1</v>
      </c>
      <c r="E67" s="4" t="s">
        <v>79</v>
      </c>
      <c r="F67" s="4"/>
      <c r="G67" s="4">
        <v>11</v>
      </c>
      <c r="H67" s="104">
        <v>29.04</v>
      </c>
      <c r="I67" s="128" t="s">
        <v>110</v>
      </c>
      <c r="J67" s="4">
        <v>24</v>
      </c>
      <c r="K67" s="90">
        <f>840+50</f>
        <v>890</v>
      </c>
      <c r="L67" s="87">
        <f t="shared" si="98"/>
        <v>667.5</v>
      </c>
      <c r="M67" s="94">
        <f t="shared" si="106"/>
        <v>658.6</v>
      </c>
      <c r="N67" s="94">
        <f t="shared" si="107"/>
        <v>649.69999999999993</v>
      </c>
      <c r="O67" s="94">
        <f t="shared" si="108"/>
        <v>640.79999999999995</v>
      </c>
      <c r="P67" s="94">
        <f t="shared" si="109"/>
        <v>631.9</v>
      </c>
      <c r="Q67" s="94">
        <f t="shared" si="110"/>
        <v>592.74</v>
      </c>
      <c r="R67" s="94">
        <f t="shared" si="110"/>
        <v>584.7299999999999</v>
      </c>
      <c r="S67" s="146">
        <f t="shared" si="46"/>
        <v>1050.2</v>
      </c>
      <c r="T67" s="233"/>
      <c r="U67" s="233"/>
      <c r="V67" s="261"/>
      <c r="W67" s="233"/>
    </row>
    <row r="68" spans="1:24" s="8" customFormat="1" ht="26.25" customHeight="1" x14ac:dyDescent="0.2">
      <c r="A68" s="271"/>
      <c r="B68" s="236"/>
      <c r="C68" s="237" t="s">
        <v>134</v>
      </c>
      <c r="D68" s="136" t="s">
        <v>0</v>
      </c>
      <c r="E68" s="4" t="s">
        <v>50</v>
      </c>
      <c r="F68" s="4"/>
      <c r="G68" s="4">
        <v>37</v>
      </c>
      <c r="H68" s="104">
        <v>22.94</v>
      </c>
      <c r="I68" s="128" t="s">
        <v>32</v>
      </c>
      <c r="J68" s="4">
        <v>14</v>
      </c>
      <c r="K68" s="90">
        <f>840+50</f>
        <v>890</v>
      </c>
      <c r="L68" s="87">
        <f t="shared" si="98"/>
        <v>667.5</v>
      </c>
      <c r="M68" s="94">
        <f t="shared" si="106"/>
        <v>658.6</v>
      </c>
      <c r="N68" s="94">
        <f t="shared" si="107"/>
        <v>649.69999999999993</v>
      </c>
      <c r="O68" s="94">
        <f t="shared" si="108"/>
        <v>640.79999999999995</v>
      </c>
      <c r="P68" s="94">
        <f t="shared" si="109"/>
        <v>631.9</v>
      </c>
      <c r="Q68" s="94">
        <f t="shared" si="110"/>
        <v>592.74</v>
      </c>
      <c r="R68" s="94">
        <f t="shared" si="110"/>
        <v>584.7299999999999</v>
      </c>
      <c r="S68" s="146">
        <f t="shared" si="46"/>
        <v>1050.2</v>
      </c>
      <c r="T68" s="233" t="s">
        <v>249</v>
      </c>
      <c r="U68" s="233" t="s">
        <v>250</v>
      </c>
      <c r="V68" s="261"/>
      <c r="W68" s="188"/>
      <c r="X68" s="25"/>
    </row>
    <row r="69" spans="1:24" s="5" customFormat="1" ht="26.25" customHeight="1" x14ac:dyDescent="0.2">
      <c r="A69" s="271"/>
      <c r="B69" s="236"/>
      <c r="C69" s="237"/>
      <c r="D69" s="136" t="s">
        <v>1</v>
      </c>
      <c r="E69" s="4" t="s">
        <v>49</v>
      </c>
      <c r="F69" s="4"/>
      <c r="G69" s="4">
        <v>10</v>
      </c>
      <c r="H69" s="104">
        <v>20</v>
      </c>
      <c r="I69" s="128" t="s">
        <v>11</v>
      </c>
      <c r="J69" s="4">
        <v>10</v>
      </c>
      <c r="K69" s="90">
        <f>840+50</f>
        <v>890</v>
      </c>
      <c r="L69" s="87">
        <f t="shared" si="98"/>
        <v>667.5</v>
      </c>
      <c r="M69" s="94">
        <f t="shared" si="106"/>
        <v>658.6</v>
      </c>
      <c r="N69" s="94">
        <f t="shared" si="107"/>
        <v>649.69999999999993</v>
      </c>
      <c r="O69" s="94">
        <f t="shared" si="108"/>
        <v>640.79999999999995</v>
      </c>
      <c r="P69" s="94">
        <f t="shared" si="109"/>
        <v>631.9</v>
      </c>
      <c r="Q69" s="94">
        <f t="shared" si="110"/>
        <v>592.74</v>
      </c>
      <c r="R69" s="94">
        <f t="shared" si="110"/>
        <v>584.7299999999999</v>
      </c>
      <c r="S69" s="146">
        <f t="shared" si="46"/>
        <v>1050.2</v>
      </c>
      <c r="T69" s="233"/>
      <c r="U69" s="233"/>
      <c r="V69" s="261"/>
      <c r="W69" s="188"/>
    </row>
    <row r="70" spans="1:24" s="8" customFormat="1" ht="26.25" customHeight="1" x14ac:dyDescent="0.2">
      <c r="A70" s="271"/>
      <c r="B70" s="236"/>
      <c r="C70" s="235" t="s">
        <v>133</v>
      </c>
      <c r="D70" s="136" t="s">
        <v>0</v>
      </c>
      <c r="E70" s="4" t="s">
        <v>74</v>
      </c>
      <c r="F70" s="4"/>
      <c r="G70" s="4">
        <v>29</v>
      </c>
      <c r="H70" s="104">
        <v>28.4</v>
      </c>
      <c r="I70" s="128" t="s">
        <v>75</v>
      </c>
      <c r="J70" s="4">
        <v>16</v>
      </c>
      <c r="K70" s="90">
        <f>890+50</f>
        <v>940</v>
      </c>
      <c r="L70" s="87">
        <f t="shared" si="98"/>
        <v>705</v>
      </c>
      <c r="M70" s="94">
        <f t="shared" si="106"/>
        <v>695.6</v>
      </c>
      <c r="N70" s="94">
        <f t="shared" si="107"/>
        <v>686.19999999999993</v>
      </c>
      <c r="O70" s="94">
        <f t="shared" si="108"/>
        <v>676.8</v>
      </c>
      <c r="P70" s="94">
        <f t="shared" si="109"/>
        <v>667.4</v>
      </c>
      <c r="Q70" s="94">
        <f t="shared" si="110"/>
        <v>626.04000000000008</v>
      </c>
      <c r="R70" s="94">
        <f t="shared" si="110"/>
        <v>617.57999999999993</v>
      </c>
      <c r="S70" s="146">
        <f t="shared" si="46"/>
        <v>1109.2</v>
      </c>
      <c r="T70" s="233" t="s">
        <v>249</v>
      </c>
      <c r="U70" s="233" t="s">
        <v>250</v>
      </c>
      <c r="V70" s="261"/>
      <c r="W70" s="188"/>
      <c r="X70" s="25"/>
    </row>
    <row r="71" spans="1:24" ht="26.25" customHeight="1" x14ac:dyDescent="0.2">
      <c r="A71" s="271"/>
      <c r="B71" s="236"/>
      <c r="C71" s="235"/>
      <c r="D71" s="136" t="s">
        <v>1</v>
      </c>
      <c r="E71" s="4" t="s">
        <v>77</v>
      </c>
      <c r="F71" s="20"/>
      <c r="G71" s="4">
        <v>13</v>
      </c>
      <c r="H71" s="104">
        <v>17.68</v>
      </c>
      <c r="I71" s="128" t="s">
        <v>76</v>
      </c>
      <c r="J71" s="4">
        <v>7</v>
      </c>
      <c r="K71" s="90">
        <f>890+50</f>
        <v>940</v>
      </c>
      <c r="L71" s="87">
        <f t="shared" si="98"/>
        <v>705</v>
      </c>
      <c r="M71" s="94">
        <f t="shared" si="106"/>
        <v>695.6</v>
      </c>
      <c r="N71" s="94">
        <f t="shared" si="107"/>
        <v>686.19999999999993</v>
      </c>
      <c r="O71" s="94">
        <f t="shared" si="108"/>
        <v>676.8</v>
      </c>
      <c r="P71" s="94">
        <f t="shared" si="109"/>
        <v>667.4</v>
      </c>
      <c r="Q71" s="94">
        <f t="shared" si="110"/>
        <v>626.04000000000008</v>
      </c>
      <c r="R71" s="94">
        <f t="shared" si="110"/>
        <v>617.57999999999993</v>
      </c>
      <c r="S71" s="146">
        <f t="shared" si="46"/>
        <v>1109.2</v>
      </c>
      <c r="T71" s="233"/>
      <c r="U71" s="233"/>
      <c r="V71" s="261"/>
      <c r="W71" s="175"/>
    </row>
    <row r="72" spans="1:24" s="8" customFormat="1" ht="26.25" customHeight="1" x14ac:dyDescent="0.2">
      <c r="A72" s="271"/>
      <c r="B72" s="236"/>
      <c r="C72" s="235" t="s">
        <v>131</v>
      </c>
      <c r="D72" s="136" t="s">
        <v>0</v>
      </c>
      <c r="E72" s="4" t="s">
        <v>67</v>
      </c>
      <c r="F72" s="4"/>
      <c r="G72" s="4">
        <v>26</v>
      </c>
      <c r="H72" s="104">
        <v>17.940000000000001</v>
      </c>
      <c r="I72" s="128" t="s">
        <v>69</v>
      </c>
      <c r="J72" s="4">
        <v>17</v>
      </c>
      <c r="K72" s="90">
        <f>840+50</f>
        <v>890</v>
      </c>
      <c r="L72" s="87">
        <f t="shared" si="98"/>
        <v>667.5</v>
      </c>
      <c r="M72" s="94">
        <f t="shared" ref="M72:M73" si="111">K72*(1-26%)</f>
        <v>658.6</v>
      </c>
      <c r="N72" s="94">
        <f t="shared" ref="N72:N73" si="112">K72*(1-27%)</f>
        <v>649.69999999999993</v>
      </c>
      <c r="O72" s="94">
        <f t="shared" ref="O72:O73" si="113">K72*(1-28%)</f>
        <v>640.79999999999995</v>
      </c>
      <c r="P72" s="94">
        <f t="shared" ref="P72:P73" si="114">K72*(1-29%)</f>
        <v>631.9</v>
      </c>
      <c r="Q72" s="94">
        <f t="shared" ref="Q72:Q73" si="115">M72*(1-10%)</f>
        <v>592.74</v>
      </c>
      <c r="R72" s="94">
        <f t="shared" ref="R72:R73" si="116">N72*(1-10%)</f>
        <v>584.7299999999999</v>
      </c>
      <c r="S72" s="146">
        <f t="shared" si="46"/>
        <v>1050.2</v>
      </c>
      <c r="T72" s="233" t="s">
        <v>249</v>
      </c>
      <c r="U72" s="233" t="s">
        <v>250</v>
      </c>
      <c r="V72" s="261"/>
      <c r="W72" s="188"/>
      <c r="X72" s="25"/>
    </row>
    <row r="73" spans="1:24" s="8" customFormat="1" ht="26.25" customHeight="1" x14ac:dyDescent="0.2">
      <c r="A73" s="271"/>
      <c r="B73" s="236"/>
      <c r="C73" s="235"/>
      <c r="D73" s="136" t="s">
        <v>1</v>
      </c>
      <c r="E73" s="4" t="s">
        <v>68</v>
      </c>
      <c r="F73" s="4"/>
      <c r="G73" s="4">
        <v>13</v>
      </c>
      <c r="H73" s="104">
        <v>13.78</v>
      </c>
      <c r="I73" s="128" t="s">
        <v>70</v>
      </c>
      <c r="J73" s="4">
        <v>8</v>
      </c>
      <c r="K73" s="90">
        <f>840+50</f>
        <v>890</v>
      </c>
      <c r="L73" s="87">
        <f t="shared" si="98"/>
        <v>667.5</v>
      </c>
      <c r="M73" s="94">
        <f t="shared" si="111"/>
        <v>658.6</v>
      </c>
      <c r="N73" s="94">
        <f t="shared" si="112"/>
        <v>649.69999999999993</v>
      </c>
      <c r="O73" s="94">
        <f t="shared" si="113"/>
        <v>640.79999999999995</v>
      </c>
      <c r="P73" s="94">
        <f t="shared" si="114"/>
        <v>631.9</v>
      </c>
      <c r="Q73" s="94">
        <f t="shared" si="115"/>
        <v>592.74</v>
      </c>
      <c r="R73" s="94">
        <f t="shared" si="116"/>
        <v>584.7299999999999</v>
      </c>
      <c r="S73" s="146">
        <f t="shared" si="46"/>
        <v>1050.2</v>
      </c>
      <c r="T73" s="233"/>
      <c r="U73" s="233"/>
      <c r="V73" s="261"/>
      <c r="W73" s="188"/>
      <c r="X73" s="25"/>
    </row>
    <row r="74" spans="1:24" s="8" customFormat="1" ht="26.25" customHeight="1" x14ac:dyDescent="0.2">
      <c r="A74" s="271"/>
      <c r="B74" s="236"/>
      <c r="C74" s="237" t="s">
        <v>132</v>
      </c>
      <c r="D74" s="136" t="s">
        <v>0</v>
      </c>
      <c r="E74" s="4" t="s">
        <v>44</v>
      </c>
      <c r="F74" s="4">
        <v>24</v>
      </c>
      <c r="G74" s="4">
        <v>29</v>
      </c>
      <c r="H74" s="104">
        <v>23.2</v>
      </c>
      <c r="I74" s="128" t="s">
        <v>15</v>
      </c>
      <c r="J74" s="4">
        <v>16</v>
      </c>
      <c r="K74" s="90">
        <f>1190+50</f>
        <v>1240</v>
      </c>
      <c r="L74" s="87">
        <f t="shared" si="98"/>
        <v>930</v>
      </c>
      <c r="M74" s="94">
        <f>K74*(1-26%)</f>
        <v>917.6</v>
      </c>
      <c r="N74" s="94">
        <f>K74*(1-27%)</f>
        <v>905.19999999999993</v>
      </c>
      <c r="O74" s="94">
        <f>K74*(1-28%)</f>
        <v>892.8</v>
      </c>
      <c r="P74" s="94">
        <f>K74*(1-29%)</f>
        <v>880.4</v>
      </c>
      <c r="Q74" s="94">
        <f t="shared" ref="Q74:R77" si="117">M74*(1-10%)</f>
        <v>825.84</v>
      </c>
      <c r="R74" s="94">
        <f t="shared" si="117"/>
        <v>814.68</v>
      </c>
      <c r="S74" s="146">
        <f t="shared" si="46"/>
        <v>1463.1999999999998</v>
      </c>
      <c r="T74" s="233" t="s">
        <v>249</v>
      </c>
      <c r="U74" s="233" t="s">
        <v>250</v>
      </c>
      <c r="V74" s="261"/>
      <c r="W74" s="188"/>
      <c r="X74" s="25"/>
    </row>
    <row r="75" spans="1:24" ht="26.25" customHeight="1" x14ac:dyDescent="0.2">
      <c r="A75" s="271"/>
      <c r="B75" s="236"/>
      <c r="C75" s="237"/>
      <c r="D75" s="136" t="s">
        <v>1</v>
      </c>
      <c r="E75" s="4" t="s">
        <v>48</v>
      </c>
      <c r="F75" s="124"/>
      <c r="G75" s="124">
        <v>15</v>
      </c>
      <c r="H75" s="2">
        <v>16.8</v>
      </c>
      <c r="I75" s="122" t="s">
        <v>42</v>
      </c>
      <c r="J75" s="124">
        <v>7</v>
      </c>
      <c r="K75" s="90">
        <f>1190+50</f>
        <v>1240</v>
      </c>
      <c r="L75" s="87">
        <f t="shared" si="98"/>
        <v>930</v>
      </c>
      <c r="M75" s="94">
        <f>K75*(1-26%)</f>
        <v>917.6</v>
      </c>
      <c r="N75" s="94">
        <f>K75*(1-27%)</f>
        <v>905.19999999999993</v>
      </c>
      <c r="O75" s="94">
        <f>K75*(1-28%)</f>
        <v>892.8</v>
      </c>
      <c r="P75" s="94">
        <f>K75*(1-29%)</f>
        <v>880.4</v>
      </c>
      <c r="Q75" s="94">
        <f t="shared" si="117"/>
        <v>825.84</v>
      </c>
      <c r="R75" s="94">
        <f t="shared" si="117"/>
        <v>814.68</v>
      </c>
      <c r="S75" s="146">
        <f t="shared" si="46"/>
        <v>1463.1999999999998</v>
      </c>
      <c r="T75" s="233"/>
      <c r="U75" s="233"/>
      <c r="V75" s="261"/>
      <c r="W75" s="175"/>
    </row>
    <row r="76" spans="1:24" s="8" customFormat="1" ht="26.25" customHeight="1" x14ac:dyDescent="0.2">
      <c r="A76" s="271"/>
      <c r="B76" s="236"/>
      <c r="C76" s="235" t="s">
        <v>129</v>
      </c>
      <c r="D76" s="136" t="s">
        <v>0</v>
      </c>
      <c r="E76" s="4" t="s">
        <v>71</v>
      </c>
      <c r="F76" s="4"/>
      <c r="G76" s="4">
        <v>24</v>
      </c>
      <c r="H76" s="104">
        <v>21.12</v>
      </c>
      <c r="I76" s="128" t="s">
        <v>12</v>
      </c>
      <c r="J76" s="4">
        <v>38</v>
      </c>
      <c r="K76" s="90">
        <f>840+50</f>
        <v>890</v>
      </c>
      <c r="L76" s="87">
        <f t="shared" si="98"/>
        <v>667.5</v>
      </c>
      <c r="M76" s="94">
        <f>K76*(1-26%)</f>
        <v>658.6</v>
      </c>
      <c r="N76" s="94">
        <f>K76*(1-27%)</f>
        <v>649.69999999999993</v>
      </c>
      <c r="O76" s="94">
        <f>K76*(1-28%)</f>
        <v>640.79999999999995</v>
      </c>
      <c r="P76" s="94">
        <f>K76*(1-29%)</f>
        <v>631.9</v>
      </c>
      <c r="Q76" s="94">
        <f t="shared" si="117"/>
        <v>592.74</v>
      </c>
      <c r="R76" s="94">
        <f t="shared" si="117"/>
        <v>584.7299999999999</v>
      </c>
      <c r="S76" s="146">
        <f t="shared" si="46"/>
        <v>1050.2</v>
      </c>
      <c r="T76" s="233" t="s">
        <v>251</v>
      </c>
      <c r="U76" s="233" t="s">
        <v>251</v>
      </c>
      <c r="V76" s="261"/>
      <c r="W76" s="233" t="s">
        <v>251</v>
      </c>
      <c r="X76" s="25"/>
    </row>
    <row r="77" spans="1:24" s="8" customFormat="1" ht="26.25" customHeight="1" x14ac:dyDescent="0.2">
      <c r="A77" s="272"/>
      <c r="B77" s="236"/>
      <c r="C77" s="235"/>
      <c r="D77" s="136" t="s">
        <v>1</v>
      </c>
      <c r="E77" s="4" t="s">
        <v>72</v>
      </c>
      <c r="F77" s="4"/>
      <c r="G77" s="4">
        <v>10</v>
      </c>
      <c r="H77" s="104">
        <v>16.2</v>
      </c>
      <c r="I77" s="128" t="s">
        <v>73</v>
      </c>
      <c r="J77" s="4">
        <v>12</v>
      </c>
      <c r="K77" s="90">
        <f>840+50</f>
        <v>890</v>
      </c>
      <c r="L77" s="87">
        <f t="shared" si="98"/>
        <v>667.5</v>
      </c>
      <c r="M77" s="94">
        <f>K77*(1-26%)</f>
        <v>658.6</v>
      </c>
      <c r="N77" s="94">
        <f>K77*(1-27%)</f>
        <v>649.69999999999993</v>
      </c>
      <c r="O77" s="94">
        <f>K77*(1-28%)</f>
        <v>640.79999999999995</v>
      </c>
      <c r="P77" s="94">
        <f>K77*(1-29%)</f>
        <v>631.9</v>
      </c>
      <c r="Q77" s="94">
        <f t="shared" si="117"/>
        <v>592.74</v>
      </c>
      <c r="R77" s="94">
        <f t="shared" si="117"/>
        <v>584.7299999999999</v>
      </c>
      <c r="S77" s="146">
        <f t="shared" si="46"/>
        <v>1050.2</v>
      </c>
      <c r="T77" s="233"/>
      <c r="U77" s="233"/>
      <c r="V77" s="327"/>
      <c r="W77" s="233"/>
      <c r="X77" s="25"/>
    </row>
    <row r="78" spans="1:24" s="30" customFormat="1" ht="5.25" customHeight="1" x14ac:dyDescent="0.2">
      <c r="A78" s="54"/>
      <c r="B78" s="114"/>
      <c r="C78" s="29"/>
      <c r="D78" s="29"/>
      <c r="E78" s="29"/>
      <c r="F78" s="29"/>
      <c r="G78" s="29"/>
      <c r="H78" s="29"/>
      <c r="I78" s="62"/>
      <c r="J78" s="62"/>
      <c r="K78" s="64"/>
      <c r="L78" s="100"/>
      <c r="M78" s="64"/>
      <c r="N78" s="64"/>
      <c r="O78" s="64"/>
      <c r="P78" s="64"/>
      <c r="Q78" s="64"/>
      <c r="R78" s="64"/>
      <c r="S78" s="99"/>
      <c r="T78" s="145"/>
      <c r="U78" s="145"/>
      <c r="V78" s="145"/>
      <c r="W78" s="178"/>
    </row>
    <row r="79" spans="1:24" s="5" customFormat="1" ht="2.25" customHeight="1" x14ac:dyDescent="0.2">
      <c r="A79" s="292" t="s">
        <v>164</v>
      </c>
      <c r="B79" s="293"/>
      <c r="C79" s="293"/>
      <c r="D79" s="293"/>
      <c r="E79" s="293"/>
      <c r="F79" s="293"/>
      <c r="G79" s="293"/>
      <c r="H79" s="293"/>
      <c r="I79" s="293"/>
      <c r="J79" s="293"/>
      <c r="K79" s="293"/>
      <c r="L79" s="293"/>
      <c r="M79" s="293"/>
      <c r="N79" s="293"/>
      <c r="O79" s="293"/>
      <c r="P79" s="293"/>
      <c r="Q79" s="293"/>
      <c r="R79" s="293"/>
      <c r="S79" s="293"/>
      <c r="T79" s="293"/>
      <c r="U79" s="293"/>
      <c r="V79" s="293"/>
      <c r="W79" s="294"/>
    </row>
    <row r="80" spans="1:24" s="5" customFormat="1" ht="21.75" hidden="1" customHeight="1" x14ac:dyDescent="0.2">
      <c r="A80" s="292" t="s">
        <v>219</v>
      </c>
      <c r="B80" s="293"/>
      <c r="C80" s="293"/>
      <c r="D80" s="293"/>
      <c r="E80" s="293"/>
      <c r="F80" s="293"/>
      <c r="G80" s="293"/>
      <c r="H80" s="293"/>
      <c r="I80" s="293"/>
      <c r="J80" s="293"/>
      <c r="K80" s="293"/>
      <c r="L80" s="293"/>
      <c r="M80" s="293"/>
      <c r="N80" s="293"/>
      <c r="O80" s="293"/>
      <c r="P80" s="293"/>
      <c r="Q80" s="293"/>
      <c r="R80" s="293"/>
      <c r="S80" s="293"/>
      <c r="T80" s="293"/>
      <c r="U80" s="293"/>
      <c r="V80" s="293"/>
      <c r="W80" s="294"/>
    </row>
    <row r="81" spans="1:36" s="170" customFormat="1" ht="21.75" customHeight="1" x14ac:dyDescent="0.2">
      <c r="A81" s="240" t="s">
        <v>202</v>
      </c>
      <c r="B81" s="241"/>
      <c r="C81" s="241"/>
      <c r="D81" s="241"/>
      <c r="E81" s="241"/>
      <c r="F81" s="241"/>
      <c r="G81" s="241"/>
      <c r="H81" s="241"/>
      <c r="I81" s="241"/>
      <c r="J81" s="241"/>
      <c r="K81" s="241"/>
      <c r="L81" s="241"/>
      <c r="M81" s="241"/>
      <c r="N81" s="241"/>
      <c r="O81" s="241"/>
      <c r="P81" s="241"/>
      <c r="Q81" s="241"/>
      <c r="R81" s="241"/>
      <c r="S81" s="241"/>
      <c r="T81" s="241"/>
      <c r="U81" s="241"/>
      <c r="V81" s="241"/>
      <c r="W81" s="242"/>
      <c r="X81" s="161"/>
      <c r="Y81" s="161"/>
      <c r="Z81" s="161"/>
      <c r="AA81" s="161"/>
      <c r="AB81" s="161"/>
      <c r="AC81" s="161"/>
      <c r="AD81" s="161"/>
      <c r="AE81" s="161"/>
      <c r="AF81" s="161"/>
      <c r="AG81" s="161"/>
      <c r="AH81" s="161"/>
      <c r="AI81" s="161"/>
      <c r="AJ81" s="161"/>
    </row>
    <row r="82" spans="1:36" s="5" customFormat="1" ht="21.75" customHeight="1" x14ac:dyDescent="0.2">
      <c r="A82" s="314" t="s">
        <v>81</v>
      </c>
      <c r="B82" s="303"/>
      <c r="C82" s="303"/>
      <c r="D82" s="303"/>
      <c r="E82" s="303"/>
      <c r="F82" s="303"/>
      <c r="G82" s="303"/>
      <c r="H82" s="303"/>
      <c r="I82" s="303"/>
      <c r="J82" s="303"/>
      <c r="K82" s="303"/>
      <c r="L82" s="303"/>
      <c r="M82" s="303"/>
      <c r="N82" s="303"/>
      <c r="O82" s="303"/>
      <c r="P82" s="303"/>
      <c r="Q82" s="303"/>
      <c r="R82" s="303"/>
      <c r="S82" s="303"/>
      <c r="T82" s="303"/>
      <c r="U82" s="303"/>
      <c r="V82" s="303"/>
      <c r="W82" s="304"/>
    </row>
    <row r="83" spans="1:36" s="5" customFormat="1" ht="21.75" customHeight="1" x14ac:dyDescent="0.2">
      <c r="A83" s="305" t="s">
        <v>82</v>
      </c>
      <c r="B83" s="238"/>
      <c r="C83" s="121" t="s">
        <v>83</v>
      </c>
      <c r="D83" s="169" t="s">
        <v>90</v>
      </c>
      <c r="E83" s="121" t="s">
        <v>85</v>
      </c>
      <c r="F83" s="169"/>
      <c r="G83" s="238" t="s">
        <v>88</v>
      </c>
      <c r="H83" s="238"/>
      <c r="I83" s="238"/>
      <c r="J83" s="238"/>
      <c r="K83" s="238"/>
      <c r="L83" s="238" t="s">
        <v>88</v>
      </c>
      <c r="M83" s="238"/>
      <c r="N83" s="238"/>
      <c r="O83" s="238"/>
      <c r="P83" s="238"/>
      <c r="Q83" s="4"/>
      <c r="R83" s="41"/>
      <c r="S83" s="303" t="s">
        <v>89</v>
      </c>
      <c r="T83" s="303"/>
      <c r="U83" s="303"/>
      <c r="V83" s="303"/>
      <c r="W83" s="304"/>
    </row>
    <row r="84" spans="1:36" s="5" customFormat="1" ht="21.75" customHeight="1" thickBot="1" x14ac:dyDescent="0.25">
      <c r="A84" s="328" t="s">
        <v>86</v>
      </c>
      <c r="B84" s="234"/>
      <c r="C84" s="12" t="s">
        <v>87</v>
      </c>
      <c r="D84" s="181" t="s">
        <v>84</v>
      </c>
      <c r="E84" s="12" t="s">
        <v>85</v>
      </c>
      <c r="F84" s="181"/>
      <c r="G84" s="234" t="s">
        <v>91</v>
      </c>
      <c r="H84" s="234"/>
      <c r="I84" s="234"/>
      <c r="J84" s="234"/>
      <c r="K84" s="234"/>
      <c r="L84" s="234" t="s">
        <v>91</v>
      </c>
      <c r="M84" s="234"/>
      <c r="N84" s="234"/>
      <c r="O84" s="234"/>
      <c r="P84" s="234"/>
      <c r="Q84" s="60"/>
      <c r="R84" s="61"/>
      <c r="S84" s="301" t="s">
        <v>85</v>
      </c>
      <c r="T84" s="301"/>
      <c r="U84" s="301"/>
      <c r="V84" s="301"/>
      <c r="W84" s="302"/>
    </row>
    <row r="85" spans="1:36" s="13" customFormat="1" ht="60" customHeight="1" x14ac:dyDescent="0.2">
      <c r="A85" s="187"/>
      <c r="B85" s="171"/>
      <c r="C85" s="66"/>
      <c r="D85" s="66"/>
      <c r="E85" s="66"/>
      <c r="F85" s="66"/>
      <c r="G85" s="66"/>
      <c r="H85" s="67" t="s">
        <v>107</v>
      </c>
      <c r="I85" s="66"/>
      <c r="J85" s="113"/>
      <c r="K85" s="66"/>
      <c r="L85" s="66"/>
      <c r="M85" s="66"/>
      <c r="N85" s="68"/>
      <c r="O85" s="69" t="s">
        <v>111</v>
      </c>
      <c r="P85" s="69"/>
      <c r="Q85" s="68"/>
      <c r="R85" s="68"/>
      <c r="S85" s="185"/>
      <c r="T85" s="172"/>
      <c r="U85" s="172"/>
      <c r="V85" s="172"/>
      <c r="W85" s="173"/>
    </row>
    <row r="86" spans="1:36" s="10" customFormat="1" ht="1.5" customHeight="1" x14ac:dyDescent="0.2">
      <c r="A86" s="243" t="s">
        <v>220</v>
      </c>
      <c r="B86" s="244"/>
      <c r="C86" s="244"/>
      <c r="D86" s="244"/>
      <c r="E86" s="244"/>
      <c r="F86" s="244"/>
      <c r="G86" s="244"/>
      <c r="H86" s="244"/>
      <c r="I86" s="244"/>
      <c r="J86" s="244"/>
      <c r="K86" s="244"/>
      <c r="L86" s="244"/>
      <c r="M86" s="244"/>
      <c r="N86" s="244"/>
      <c r="O86" s="244"/>
      <c r="P86" s="244"/>
      <c r="Q86" s="244"/>
      <c r="R86" s="244"/>
      <c r="S86" s="244"/>
      <c r="T86" s="244"/>
      <c r="U86" s="244"/>
      <c r="V86" s="244"/>
      <c r="W86" s="245"/>
    </row>
    <row r="87" spans="1:36" s="10" customFormat="1" hidden="1" x14ac:dyDescent="0.2">
      <c r="A87" s="251" t="s">
        <v>203</v>
      </c>
      <c r="B87" s="252"/>
      <c r="C87" s="252"/>
      <c r="D87" s="252"/>
      <c r="E87" s="252"/>
      <c r="F87" s="252"/>
      <c r="G87" s="252"/>
      <c r="H87" s="252"/>
      <c r="I87" s="252"/>
      <c r="J87" s="252"/>
      <c r="K87" s="252"/>
      <c r="L87" s="252"/>
      <c r="M87" s="252"/>
      <c r="N87" s="252"/>
      <c r="O87" s="252"/>
      <c r="P87" s="252"/>
      <c r="Q87" s="252"/>
      <c r="R87" s="252"/>
      <c r="S87" s="252"/>
      <c r="T87" s="252"/>
      <c r="U87" s="252"/>
      <c r="V87" s="252"/>
      <c r="W87" s="253"/>
    </row>
    <row r="88" spans="1:36" ht="33.75" hidden="1" customHeight="1" x14ac:dyDescent="0.2">
      <c r="A88" s="246" t="s">
        <v>246</v>
      </c>
      <c r="B88" s="247"/>
      <c r="C88" s="247"/>
      <c r="D88" s="247"/>
      <c r="E88" s="247"/>
      <c r="F88" s="247"/>
      <c r="G88" s="247"/>
      <c r="H88" s="247"/>
      <c r="I88" s="247"/>
      <c r="J88" s="247"/>
      <c r="K88" s="247"/>
      <c r="L88" s="247"/>
      <c r="M88" s="247"/>
      <c r="N88" s="247"/>
      <c r="O88" s="247"/>
      <c r="P88" s="247"/>
      <c r="Q88" s="247"/>
      <c r="R88" s="247"/>
      <c r="S88" s="247"/>
      <c r="T88" s="247"/>
      <c r="U88" s="247"/>
      <c r="V88" s="247"/>
      <c r="W88" s="248"/>
    </row>
    <row r="89" spans="1:36" ht="31.5" customHeight="1" x14ac:dyDescent="0.2">
      <c r="A89" s="306"/>
      <c r="B89" s="266" t="s">
        <v>2</v>
      </c>
      <c r="C89" s="266"/>
      <c r="D89" s="266"/>
      <c r="E89" s="263" t="s">
        <v>3</v>
      </c>
      <c r="F89" s="263"/>
      <c r="G89" s="263"/>
      <c r="H89" s="263"/>
      <c r="I89" s="263"/>
      <c r="J89" s="263"/>
      <c r="K89" s="239" t="s">
        <v>18</v>
      </c>
      <c r="L89" s="239"/>
      <c r="M89" s="239"/>
      <c r="N89" s="239"/>
      <c r="O89" s="239"/>
      <c r="P89" s="239"/>
      <c r="Q89" s="239"/>
      <c r="R89" s="239"/>
      <c r="S89" s="239"/>
      <c r="T89" s="295" t="s">
        <v>199</v>
      </c>
      <c r="U89" s="295"/>
      <c r="V89" s="295"/>
      <c r="W89" s="296"/>
    </row>
    <row r="90" spans="1:36" ht="110.25" customHeight="1" x14ac:dyDescent="0.2">
      <c r="A90" s="307"/>
      <c r="B90" s="266"/>
      <c r="C90" s="266"/>
      <c r="D90" s="266"/>
      <c r="E90" s="123" t="s">
        <v>180</v>
      </c>
      <c r="F90" s="123" t="s">
        <v>5</v>
      </c>
      <c r="G90" s="123" t="s">
        <v>35</v>
      </c>
      <c r="H90" s="123" t="s">
        <v>39</v>
      </c>
      <c r="I90" s="123" t="s">
        <v>45</v>
      </c>
      <c r="J90" s="123" t="s">
        <v>46</v>
      </c>
      <c r="K90" s="105" t="s">
        <v>13</v>
      </c>
      <c r="L90" s="52" t="s">
        <v>112</v>
      </c>
      <c r="M90" s="53" t="s">
        <v>157</v>
      </c>
      <c r="N90" s="53" t="s">
        <v>154</v>
      </c>
      <c r="O90" s="53" t="s">
        <v>155</v>
      </c>
      <c r="P90" s="53" t="s">
        <v>156</v>
      </c>
      <c r="Q90" s="53" t="s">
        <v>16</v>
      </c>
      <c r="R90" s="53" t="s">
        <v>17</v>
      </c>
      <c r="S90" s="53">
        <v>0.27</v>
      </c>
      <c r="T90" s="177" t="s">
        <v>201</v>
      </c>
      <c r="U90" s="194" t="s">
        <v>206</v>
      </c>
      <c r="V90" s="141" t="s">
        <v>200</v>
      </c>
      <c r="W90" s="141" t="s">
        <v>233</v>
      </c>
    </row>
    <row r="91" spans="1:36" s="30" customFormat="1" ht="8.25" customHeight="1" x14ac:dyDescent="0.2">
      <c r="A91" s="54"/>
      <c r="B91" s="114"/>
      <c r="C91" s="29"/>
      <c r="D91" s="29"/>
      <c r="E91" s="29"/>
      <c r="F91" s="29"/>
      <c r="G91" s="29"/>
      <c r="H91" s="29"/>
      <c r="I91" s="62"/>
      <c r="J91" s="62"/>
      <c r="K91" s="64"/>
      <c r="L91" s="100"/>
      <c r="M91" s="64"/>
      <c r="N91" s="64"/>
      <c r="O91" s="64"/>
      <c r="P91" s="64"/>
      <c r="Q91" s="64"/>
      <c r="R91" s="64"/>
      <c r="S91" s="99"/>
      <c r="T91" s="178"/>
      <c r="U91" s="145"/>
      <c r="V91" s="145"/>
    </row>
    <row r="92" spans="1:36" s="5" customFormat="1" ht="37.5" customHeight="1" x14ac:dyDescent="0.2">
      <c r="A92" s="299" t="s">
        <v>161</v>
      </c>
      <c r="B92" s="127"/>
      <c r="C92" s="256" t="s">
        <v>239</v>
      </c>
      <c r="D92" s="136" t="s">
        <v>0</v>
      </c>
      <c r="E92" s="4" t="s">
        <v>93</v>
      </c>
      <c r="F92" s="4"/>
      <c r="G92" s="4">
        <v>38</v>
      </c>
      <c r="H92" s="104">
        <v>16.8</v>
      </c>
      <c r="I92" s="128" t="s">
        <v>8</v>
      </c>
      <c r="J92" s="4">
        <v>7</v>
      </c>
      <c r="K92" s="90">
        <f>1350+50</f>
        <v>1400</v>
      </c>
      <c r="L92" s="87">
        <f t="shared" ref="L92:L97" si="118">K92*(1-25%)</f>
        <v>1050</v>
      </c>
      <c r="M92" s="94">
        <f>K92*(1-26%)</f>
        <v>1036</v>
      </c>
      <c r="N92" s="94">
        <f>K92*(1-27%)</f>
        <v>1022</v>
      </c>
      <c r="O92" s="94">
        <f>K92*(1-28%)</f>
        <v>1008</v>
      </c>
      <c r="P92" s="94">
        <f>K92*(1-29%)</f>
        <v>994</v>
      </c>
      <c r="Q92" s="94">
        <f t="shared" ref="Q92:R94" si="119">M92*(1-10%)</f>
        <v>932.4</v>
      </c>
      <c r="R92" s="94">
        <f t="shared" si="119"/>
        <v>919.80000000000007</v>
      </c>
      <c r="S92" s="148">
        <f>K92*(1+18%)</f>
        <v>1652</v>
      </c>
      <c r="T92" s="190" t="s">
        <v>252</v>
      </c>
      <c r="U92" s="190" t="s">
        <v>253</v>
      </c>
      <c r="V92" s="202"/>
      <c r="W92" s="193"/>
    </row>
    <row r="93" spans="1:36" s="5" customFormat="1" ht="37.5" customHeight="1" x14ac:dyDescent="0.2">
      <c r="A93" s="299"/>
      <c r="B93" s="127" t="s">
        <v>127</v>
      </c>
      <c r="C93" s="257"/>
      <c r="D93" s="136" t="s">
        <v>1</v>
      </c>
      <c r="E93" s="4" t="s">
        <v>181</v>
      </c>
      <c r="F93" s="104"/>
      <c r="G93" s="228">
        <v>18.399999999999999</v>
      </c>
      <c r="H93" s="200"/>
      <c r="I93" s="228" t="s">
        <v>240</v>
      </c>
      <c r="J93" s="4"/>
      <c r="K93" s="90">
        <f>2100+50</f>
        <v>2150</v>
      </c>
      <c r="L93" s="87">
        <f t="shared" si="118"/>
        <v>1612.5</v>
      </c>
      <c r="M93" s="94">
        <f>K93*(1-26%)</f>
        <v>1591</v>
      </c>
      <c r="N93" s="94">
        <f>K93*(1-27%)</f>
        <v>1569.5</v>
      </c>
      <c r="O93" s="94">
        <f>K93*(1-28%)</f>
        <v>1548</v>
      </c>
      <c r="P93" s="94">
        <f>K93*(1-29%)</f>
        <v>1526.5</v>
      </c>
      <c r="Q93" s="94">
        <f t="shared" si="119"/>
        <v>1431.9</v>
      </c>
      <c r="R93" s="94">
        <f t="shared" si="119"/>
        <v>1412.55</v>
      </c>
      <c r="S93" s="148">
        <f t="shared" ref="S93:S109" si="120">K93*(1+18%)</f>
        <v>2537</v>
      </c>
      <c r="T93" s="190" t="s">
        <v>252</v>
      </c>
      <c r="U93" s="190" t="s">
        <v>253</v>
      </c>
      <c r="V93" s="191"/>
      <c r="W93" s="188"/>
    </row>
    <row r="94" spans="1:36" s="8" customFormat="1" ht="37.5" customHeight="1" x14ac:dyDescent="0.2">
      <c r="A94" s="299"/>
      <c r="B94" s="127"/>
      <c r="C94" s="290" t="s">
        <v>52</v>
      </c>
      <c r="D94" s="136" t="s">
        <v>0</v>
      </c>
      <c r="E94" s="4" t="s">
        <v>124</v>
      </c>
      <c r="F94" s="4"/>
      <c r="G94" s="4">
        <v>28</v>
      </c>
      <c r="H94" s="104">
        <v>19.04</v>
      </c>
      <c r="I94" s="200" t="s">
        <v>51</v>
      </c>
      <c r="J94" s="4">
        <v>8</v>
      </c>
      <c r="K94" s="90">
        <f>1290+50</f>
        <v>1340</v>
      </c>
      <c r="L94" s="87">
        <f t="shared" si="118"/>
        <v>1005</v>
      </c>
      <c r="M94" s="94">
        <f>K94*(1-26%)</f>
        <v>991.6</v>
      </c>
      <c r="N94" s="94">
        <f>K94*(1-27%)</f>
        <v>978.19999999999993</v>
      </c>
      <c r="O94" s="94">
        <f>K94*(1-28%)</f>
        <v>964.8</v>
      </c>
      <c r="P94" s="94">
        <f>K94*(1-29%)</f>
        <v>951.4</v>
      </c>
      <c r="Q94" s="94">
        <f t="shared" si="119"/>
        <v>892.44</v>
      </c>
      <c r="R94" s="94">
        <f t="shared" si="119"/>
        <v>880.38</v>
      </c>
      <c r="S94" s="148">
        <f t="shared" si="120"/>
        <v>1581.1999999999998</v>
      </c>
      <c r="T94" s="190" t="s">
        <v>252</v>
      </c>
      <c r="U94" s="190" t="s">
        <v>253</v>
      </c>
      <c r="V94" s="191"/>
      <c r="W94" s="188"/>
      <c r="X94" s="25"/>
    </row>
    <row r="95" spans="1:36" s="8" customFormat="1" ht="37.5" customHeight="1" x14ac:dyDescent="0.2">
      <c r="A95" s="299"/>
      <c r="B95" s="127" t="s">
        <v>127</v>
      </c>
      <c r="C95" s="291"/>
      <c r="D95" s="136" t="s">
        <v>1</v>
      </c>
      <c r="E95" s="4" t="s">
        <v>182</v>
      </c>
      <c r="F95" s="104"/>
      <c r="G95" s="228">
        <v>22.8</v>
      </c>
      <c r="H95" s="228">
        <v>23.75</v>
      </c>
      <c r="I95" s="228" t="s">
        <v>241</v>
      </c>
      <c r="J95" s="4">
        <v>6</v>
      </c>
      <c r="K95" s="90">
        <f>2000+50</f>
        <v>2050</v>
      </c>
      <c r="L95" s="87">
        <f t="shared" si="118"/>
        <v>1537.5</v>
      </c>
      <c r="M95" s="94">
        <f t="shared" ref="M95" si="121">K95*(1-26%)</f>
        <v>1517</v>
      </c>
      <c r="N95" s="94">
        <f t="shared" ref="N95" si="122">K95*(1-27%)</f>
        <v>1496.5</v>
      </c>
      <c r="O95" s="94">
        <f t="shared" ref="O95" si="123">K95*(1-28%)</f>
        <v>1476</v>
      </c>
      <c r="P95" s="94">
        <f t="shared" ref="P95" si="124">K95*(1-29%)</f>
        <v>1455.5</v>
      </c>
      <c r="Q95" s="94">
        <f t="shared" ref="Q95" si="125">M95*(1-10%)</f>
        <v>1365.3</v>
      </c>
      <c r="R95" s="94">
        <f t="shared" ref="R95" si="126">N95*(1-10%)</f>
        <v>1346.8500000000001</v>
      </c>
      <c r="S95" s="148">
        <f t="shared" si="120"/>
        <v>2419</v>
      </c>
      <c r="T95" s="190" t="s">
        <v>252</v>
      </c>
      <c r="U95" s="190" t="s">
        <v>253</v>
      </c>
      <c r="V95" s="191"/>
      <c r="W95" s="188"/>
      <c r="X95" s="25"/>
    </row>
    <row r="96" spans="1:36" s="5" customFormat="1" ht="37.5" customHeight="1" x14ac:dyDescent="0.2">
      <c r="A96" s="299"/>
      <c r="B96" s="127"/>
      <c r="C96" s="256" t="s">
        <v>99</v>
      </c>
      <c r="D96" s="136" t="s">
        <v>0</v>
      </c>
      <c r="E96" s="4" t="s">
        <v>94</v>
      </c>
      <c r="F96" s="4"/>
      <c r="G96" s="4">
        <v>49</v>
      </c>
      <c r="H96" s="104"/>
      <c r="I96" s="200" t="s">
        <v>118</v>
      </c>
      <c r="J96" s="4">
        <v>18</v>
      </c>
      <c r="K96" s="90">
        <f>1420+50</f>
        <v>1470</v>
      </c>
      <c r="L96" s="87">
        <f t="shared" si="118"/>
        <v>1102.5</v>
      </c>
      <c r="M96" s="94">
        <f>K96*(1-26%)</f>
        <v>1087.8</v>
      </c>
      <c r="N96" s="94">
        <f>K96*(1-27%)</f>
        <v>1073.0999999999999</v>
      </c>
      <c r="O96" s="94">
        <f>K96*(1-28%)</f>
        <v>1058.3999999999999</v>
      </c>
      <c r="P96" s="94">
        <f>K96*(1-29%)</f>
        <v>1043.7</v>
      </c>
      <c r="Q96" s="94">
        <f>M96*(1-10%)</f>
        <v>979.02</v>
      </c>
      <c r="R96" s="94">
        <f>N96*(1-10%)</f>
        <v>965.79</v>
      </c>
      <c r="S96" s="148">
        <f t="shared" si="120"/>
        <v>1734.6</v>
      </c>
      <c r="T96" s="190" t="s">
        <v>252</v>
      </c>
      <c r="U96" s="190" t="s">
        <v>253</v>
      </c>
      <c r="V96" s="191"/>
      <c r="W96" s="188"/>
    </row>
    <row r="97" spans="1:24" s="5" customFormat="1" ht="37.5" customHeight="1" x14ac:dyDescent="0.2">
      <c r="A97" s="299"/>
      <c r="B97" s="127" t="s">
        <v>127</v>
      </c>
      <c r="C97" s="257"/>
      <c r="D97" s="136" t="s">
        <v>1</v>
      </c>
      <c r="E97" s="4" t="s">
        <v>183</v>
      </c>
      <c r="F97" s="104"/>
      <c r="G97" s="228">
        <v>26.8</v>
      </c>
      <c r="H97" s="228"/>
      <c r="I97" s="228" t="s">
        <v>242</v>
      </c>
      <c r="J97" s="4"/>
      <c r="K97" s="90">
        <f>2200+50</f>
        <v>2250</v>
      </c>
      <c r="L97" s="87">
        <f t="shared" si="118"/>
        <v>1687.5</v>
      </c>
      <c r="M97" s="94">
        <f t="shared" ref="M97" si="127">K97*(1-26%)</f>
        <v>1665</v>
      </c>
      <c r="N97" s="94">
        <f t="shared" ref="N97" si="128">K97*(1-27%)</f>
        <v>1642.5</v>
      </c>
      <c r="O97" s="94">
        <f t="shared" ref="O97" si="129">K97*(1-28%)</f>
        <v>1620</v>
      </c>
      <c r="P97" s="94">
        <f t="shared" ref="P97" si="130">K97*(1-29%)</f>
        <v>1597.5</v>
      </c>
      <c r="Q97" s="94">
        <f t="shared" ref="Q97" si="131">M97*(1-10%)</f>
        <v>1498.5</v>
      </c>
      <c r="R97" s="94">
        <f t="shared" ref="R97" si="132">N97*(1-10%)</f>
        <v>1478.25</v>
      </c>
      <c r="S97" s="148">
        <f t="shared" si="120"/>
        <v>2655</v>
      </c>
      <c r="T97" s="190" t="s">
        <v>252</v>
      </c>
      <c r="U97" s="190" t="s">
        <v>253</v>
      </c>
      <c r="V97" s="191"/>
      <c r="W97" s="188"/>
    </row>
    <row r="98" spans="1:24" s="8" customFormat="1" ht="23.25" customHeight="1" x14ac:dyDescent="0.2">
      <c r="A98" s="299"/>
      <c r="B98" s="236"/>
      <c r="C98" s="237" t="s">
        <v>53</v>
      </c>
      <c r="D98" s="136" t="s">
        <v>0</v>
      </c>
      <c r="E98" s="4" t="s">
        <v>55</v>
      </c>
      <c r="F98" s="11" t="s">
        <v>19</v>
      </c>
      <c r="G98" s="11" t="s">
        <v>56</v>
      </c>
      <c r="H98" s="104">
        <v>16.100000000000001</v>
      </c>
      <c r="I98" s="200">
        <v>0.46</v>
      </c>
      <c r="J98" s="4">
        <v>7</v>
      </c>
      <c r="K98" s="90">
        <f>1290+50</f>
        <v>1340</v>
      </c>
      <c r="L98" s="87">
        <f t="shared" ref="L98:L101" si="133">K98*(1-25%)</f>
        <v>1005</v>
      </c>
      <c r="M98" s="94">
        <f t="shared" ref="M98:M101" si="134">K98*(1-26%)</f>
        <v>991.6</v>
      </c>
      <c r="N98" s="94">
        <f t="shared" ref="N98:N101" si="135">K98*(1-27%)</f>
        <v>978.19999999999993</v>
      </c>
      <c r="O98" s="94">
        <f t="shared" ref="O98:O101" si="136">K98*(1-28%)</f>
        <v>964.8</v>
      </c>
      <c r="P98" s="94">
        <f t="shared" ref="P98:P101" si="137">K98*(1-29%)</f>
        <v>951.4</v>
      </c>
      <c r="Q98" s="94">
        <f t="shared" ref="Q98:Q101" si="138">M98*(1-10%)</f>
        <v>892.44</v>
      </c>
      <c r="R98" s="94">
        <f t="shared" ref="R98:R101" si="139">N98*(1-10%)</f>
        <v>880.38</v>
      </c>
      <c r="S98" s="148">
        <f t="shared" si="120"/>
        <v>1581.1999999999998</v>
      </c>
      <c r="T98" s="190" t="s">
        <v>252</v>
      </c>
      <c r="U98" s="190" t="s">
        <v>253</v>
      </c>
      <c r="V98" s="261"/>
      <c r="W98" s="188"/>
      <c r="X98" s="25"/>
    </row>
    <row r="99" spans="1:24" s="8" customFormat="1" ht="23.25" customHeight="1" x14ac:dyDescent="0.2">
      <c r="A99" s="299"/>
      <c r="B99" s="236"/>
      <c r="C99" s="237"/>
      <c r="D99" s="136" t="s">
        <v>0</v>
      </c>
      <c r="E99" s="4" t="s">
        <v>57</v>
      </c>
      <c r="F99" s="11" t="s">
        <v>19</v>
      </c>
      <c r="G99" s="11" t="s">
        <v>58</v>
      </c>
      <c r="H99" s="104">
        <v>19.8</v>
      </c>
      <c r="I99" s="200">
        <v>0.6</v>
      </c>
      <c r="J99" s="4">
        <v>12</v>
      </c>
      <c r="K99" s="90">
        <f t="shared" ref="K99:K101" si="140">1290+50</f>
        <v>1340</v>
      </c>
      <c r="L99" s="87">
        <f t="shared" si="133"/>
        <v>1005</v>
      </c>
      <c r="M99" s="94">
        <f t="shared" si="134"/>
        <v>991.6</v>
      </c>
      <c r="N99" s="94">
        <f t="shared" si="135"/>
        <v>978.19999999999993</v>
      </c>
      <c r="O99" s="94">
        <f t="shared" si="136"/>
        <v>964.8</v>
      </c>
      <c r="P99" s="94">
        <f t="shared" si="137"/>
        <v>951.4</v>
      </c>
      <c r="Q99" s="94">
        <f t="shared" si="138"/>
        <v>892.44</v>
      </c>
      <c r="R99" s="94">
        <f t="shared" si="139"/>
        <v>880.38</v>
      </c>
      <c r="S99" s="148">
        <f t="shared" si="120"/>
        <v>1581.1999999999998</v>
      </c>
      <c r="T99" s="190" t="s">
        <v>252</v>
      </c>
      <c r="U99" s="190" t="s">
        <v>253</v>
      </c>
      <c r="V99" s="261"/>
      <c r="W99" s="188"/>
      <c r="X99" s="25"/>
    </row>
    <row r="100" spans="1:24" s="8" customFormat="1" ht="23.25" customHeight="1" x14ac:dyDescent="0.2">
      <c r="A100" s="299"/>
      <c r="B100" s="236"/>
      <c r="C100" s="237"/>
      <c r="D100" s="136" t="s">
        <v>1</v>
      </c>
      <c r="E100" s="4" t="s">
        <v>59</v>
      </c>
      <c r="F100" s="4"/>
      <c r="G100" s="4">
        <v>10</v>
      </c>
      <c r="H100" s="104">
        <v>14.4</v>
      </c>
      <c r="I100" s="200">
        <v>1.44</v>
      </c>
      <c r="J100" s="4">
        <v>9</v>
      </c>
      <c r="K100" s="90">
        <f t="shared" si="140"/>
        <v>1340</v>
      </c>
      <c r="L100" s="87">
        <f t="shared" si="133"/>
        <v>1005</v>
      </c>
      <c r="M100" s="94">
        <f t="shared" si="134"/>
        <v>991.6</v>
      </c>
      <c r="N100" s="94">
        <f t="shared" si="135"/>
        <v>978.19999999999993</v>
      </c>
      <c r="O100" s="94">
        <f t="shared" si="136"/>
        <v>964.8</v>
      </c>
      <c r="P100" s="94">
        <f t="shared" si="137"/>
        <v>951.4</v>
      </c>
      <c r="Q100" s="94">
        <f t="shared" si="138"/>
        <v>892.44</v>
      </c>
      <c r="R100" s="94">
        <f t="shared" si="139"/>
        <v>880.38</v>
      </c>
      <c r="S100" s="148">
        <f t="shared" si="120"/>
        <v>1581.1999999999998</v>
      </c>
      <c r="T100" s="190" t="s">
        <v>252</v>
      </c>
      <c r="U100" s="190" t="s">
        <v>253</v>
      </c>
      <c r="V100" s="261"/>
      <c r="W100" s="188"/>
      <c r="X100" s="25"/>
    </row>
    <row r="101" spans="1:24" s="8" customFormat="1" ht="23.25" customHeight="1" x14ac:dyDescent="0.2">
      <c r="A101" s="299"/>
      <c r="B101" s="236"/>
      <c r="C101" s="237"/>
      <c r="D101" s="136" t="s">
        <v>1</v>
      </c>
      <c r="E101" s="4" t="s">
        <v>60</v>
      </c>
      <c r="F101" s="4"/>
      <c r="G101" s="4">
        <v>16</v>
      </c>
      <c r="H101" s="104">
        <v>20.5</v>
      </c>
      <c r="I101" s="200">
        <v>0.96</v>
      </c>
      <c r="J101" s="4">
        <v>8</v>
      </c>
      <c r="K101" s="90">
        <f t="shared" si="140"/>
        <v>1340</v>
      </c>
      <c r="L101" s="87">
        <f t="shared" si="133"/>
        <v>1005</v>
      </c>
      <c r="M101" s="94">
        <f t="shared" si="134"/>
        <v>991.6</v>
      </c>
      <c r="N101" s="94">
        <f t="shared" si="135"/>
        <v>978.19999999999993</v>
      </c>
      <c r="O101" s="94">
        <f t="shared" si="136"/>
        <v>964.8</v>
      </c>
      <c r="P101" s="94">
        <f t="shared" si="137"/>
        <v>951.4</v>
      </c>
      <c r="Q101" s="94">
        <f t="shared" si="138"/>
        <v>892.44</v>
      </c>
      <c r="R101" s="94">
        <f t="shared" si="139"/>
        <v>880.38</v>
      </c>
      <c r="S101" s="148">
        <f t="shared" si="120"/>
        <v>1581.1999999999998</v>
      </c>
      <c r="T101" s="190" t="s">
        <v>252</v>
      </c>
      <c r="U101" s="190" t="s">
        <v>253</v>
      </c>
      <c r="V101" s="261"/>
      <c r="W101" s="188"/>
      <c r="X101" s="25"/>
    </row>
    <row r="102" spans="1:24" s="5" customFormat="1" ht="37.5" customHeight="1" x14ac:dyDescent="0.2">
      <c r="A102" s="299"/>
      <c r="B102" s="127" t="s">
        <v>102</v>
      </c>
      <c r="C102" s="256" t="s">
        <v>128</v>
      </c>
      <c r="D102" s="136" t="s">
        <v>0</v>
      </c>
      <c r="E102" s="4" t="s">
        <v>120</v>
      </c>
      <c r="F102" s="4" t="s">
        <v>103</v>
      </c>
      <c r="G102" s="4">
        <v>36</v>
      </c>
      <c r="H102" s="104">
        <v>36</v>
      </c>
      <c r="I102" s="200" t="s">
        <v>121</v>
      </c>
      <c r="J102" s="106"/>
      <c r="K102" s="90">
        <f>1390+50</f>
        <v>1440</v>
      </c>
      <c r="L102" s="87">
        <f>K102*(1-25%)</f>
        <v>1080</v>
      </c>
      <c r="M102" s="94">
        <f>K102*(1-26%)</f>
        <v>1065.5999999999999</v>
      </c>
      <c r="N102" s="94">
        <f>K102*(1-27%)</f>
        <v>1051.2</v>
      </c>
      <c r="O102" s="94">
        <f>K102*(1-28%)</f>
        <v>1036.8</v>
      </c>
      <c r="P102" s="94">
        <f>K102*(1-29%)</f>
        <v>1022.4</v>
      </c>
      <c r="Q102" s="94">
        <f>M102*(1-10%)</f>
        <v>959.04</v>
      </c>
      <c r="R102" s="94">
        <f>N102*(1-10%)</f>
        <v>946.08</v>
      </c>
      <c r="S102" s="148">
        <f t="shared" si="120"/>
        <v>1699.1999999999998</v>
      </c>
      <c r="T102" s="190" t="s">
        <v>252</v>
      </c>
      <c r="U102" s="190" t="s">
        <v>253</v>
      </c>
      <c r="V102" s="191"/>
      <c r="W102" s="188"/>
    </row>
    <row r="103" spans="1:24" s="5" customFormat="1" ht="37.5" customHeight="1" x14ac:dyDescent="0.2">
      <c r="A103" s="299"/>
      <c r="B103" s="127" t="s">
        <v>127</v>
      </c>
      <c r="C103" s="257"/>
      <c r="D103" s="136" t="s">
        <v>1</v>
      </c>
      <c r="E103" s="4" t="s">
        <v>119</v>
      </c>
      <c r="F103" s="104"/>
      <c r="G103" s="228">
        <v>17.2</v>
      </c>
      <c r="H103" s="228"/>
      <c r="I103" s="228" t="s">
        <v>243</v>
      </c>
      <c r="J103" s="106"/>
      <c r="K103" s="90">
        <f>2100+50</f>
        <v>2150</v>
      </c>
      <c r="L103" s="87">
        <f t="shared" ref="L103" si="141">K103*(1-25%)</f>
        <v>1612.5</v>
      </c>
      <c r="M103" s="94">
        <f>K103*(1-26%)</f>
        <v>1591</v>
      </c>
      <c r="N103" s="94">
        <f>K103*(1-27%)</f>
        <v>1569.5</v>
      </c>
      <c r="O103" s="94">
        <f>K103*(1-28%)</f>
        <v>1548</v>
      </c>
      <c r="P103" s="94">
        <f>K103*(1-29%)</f>
        <v>1526.5</v>
      </c>
      <c r="Q103" s="94">
        <f>M103*(1-10%)</f>
        <v>1431.9</v>
      </c>
      <c r="R103" s="94">
        <f>N103*(1-10%)</f>
        <v>1412.55</v>
      </c>
      <c r="S103" s="148">
        <f t="shared" si="120"/>
        <v>2537</v>
      </c>
      <c r="T103" s="190" t="s">
        <v>252</v>
      </c>
      <c r="U103" s="190" t="s">
        <v>253</v>
      </c>
      <c r="V103" s="192"/>
      <c r="W103" s="188"/>
    </row>
    <row r="104" spans="1:24" ht="26.25" customHeight="1" x14ac:dyDescent="0.2">
      <c r="A104" s="299"/>
      <c r="B104" s="236"/>
      <c r="C104" s="237" t="s">
        <v>34</v>
      </c>
      <c r="D104" s="136" t="s">
        <v>0</v>
      </c>
      <c r="E104" s="124"/>
      <c r="F104" s="124">
        <v>15</v>
      </c>
      <c r="G104" s="124">
        <v>42</v>
      </c>
      <c r="H104" s="2">
        <v>77.7</v>
      </c>
      <c r="I104" s="122" t="s">
        <v>40</v>
      </c>
      <c r="J104" s="124">
        <v>15</v>
      </c>
      <c r="K104" s="90">
        <f>1470+50</f>
        <v>1520</v>
      </c>
      <c r="L104" s="87">
        <f t="shared" ref="L104:L110" si="142">K104*(1-25%)</f>
        <v>1140</v>
      </c>
      <c r="M104" s="94">
        <f t="shared" ref="M104:M110" si="143">K104*(1-26%)</f>
        <v>1124.8</v>
      </c>
      <c r="N104" s="94">
        <f t="shared" ref="N104:N110" si="144">K104*(1-27%)</f>
        <v>1109.5999999999999</v>
      </c>
      <c r="O104" s="94">
        <f t="shared" ref="O104:O110" si="145">K104*(1-28%)</f>
        <v>1094.3999999999999</v>
      </c>
      <c r="P104" s="94">
        <f t="shared" ref="P104:P110" si="146">K104*(1-29%)</f>
        <v>1079.2</v>
      </c>
      <c r="Q104" s="94">
        <f t="shared" ref="Q104:Q110" si="147">M104*(1-10%)</f>
        <v>1012.3199999999999</v>
      </c>
      <c r="R104" s="94">
        <f t="shared" ref="R104:R110" si="148">N104*(1-10%)</f>
        <v>998.64</v>
      </c>
      <c r="S104" s="148">
        <f t="shared" si="120"/>
        <v>1793.6</v>
      </c>
      <c r="T104" s="297"/>
      <c r="U104" s="195"/>
      <c r="V104" s="190" t="s">
        <v>253</v>
      </c>
      <c r="W104" s="175"/>
    </row>
    <row r="105" spans="1:24" ht="26.25" customHeight="1" x14ac:dyDescent="0.2">
      <c r="A105" s="299"/>
      <c r="B105" s="236"/>
      <c r="C105" s="237"/>
      <c r="D105" s="136" t="s">
        <v>0</v>
      </c>
      <c r="E105" s="124" t="s">
        <v>14</v>
      </c>
      <c r="F105" s="124">
        <v>5</v>
      </c>
      <c r="G105" s="124">
        <v>42</v>
      </c>
      <c r="H105" s="2">
        <v>21</v>
      </c>
      <c r="I105" s="122" t="s">
        <v>7</v>
      </c>
      <c r="J105" s="124">
        <v>5</v>
      </c>
      <c r="K105" s="90">
        <f t="shared" ref="K105:K106" si="149">1470+50</f>
        <v>1520</v>
      </c>
      <c r="L105" s="87">
        <f t="shared" si="142"/>
        <v>1140</v>
      </c>
      <c r="M105" s="94">
        <f t="shared" si="143"/>
        <v>1124.8</v>
      </c>
      <c r="N105" s="94">
        <f t="shared" si="144"/>
        <v>1109.5999999999999</v>
      </c>
      <c r="O105" s="94">
        <f t="shared" si="145"/>
        <v>1094.3999999999999</v>
      </c>
      <c r="P105" s="94">
        <f t="shared" si="146"/>
        <v>1079.2</v>
      </c>
      <c r="Q105" s="94">
        <f t="shared" si="147"/>
        <v>1012.3199999999999</v>
      </c>
      <c r="R105" s="94">
        <f t="shared" si="148"/>
        <v>998.64</v>
      </c>
      <c r="S105" s="148">
        <f t="shared" si="120"/>
        <v>1793.6</v>
      </c>
      <c r="T105" s="298"/>
      <c r="U105" s="195"/>
      <c r="V105" s="190" t="s">
        <v>253</v>
      </c>
      <c r="W105" s="175"/>
    </row>
    <row r="106" spans="1:24" ht="26.25" customHeight="1" x14ac:dyDescent="0.2">
      <c r="A106" s="299"/>
      <c r="B106" s="236"/>
      <c r="C106" s="237"/>
      <c r="D106" s="136" t="s">
        <v>1</v>
      </c>
      <c r="E106" s="124"/>
      <c r="F106" s="124">
        <v>13</v>
      </c>
      <c r="G106" s="124">
        <v>20</v>
      </c>
      <c r="H106" s="2">
        <v>26</v>
      </c>
      <c r="I106" s="122" t="s">
        <v>41</v>
      </c>
      <c r="J106" s="124"/>
      <c r="K106" s="90">
        <f t="shared" si="149"/>
        <v>1520</v>
      </c>
      <c r="L106" s="87">
        <f t="shared" si="142"/>
        <v>1140</v>
      </c>
      <c r="M106" s="94">
        <f t="shared" si="143"/>
        <v>1124.8</v>
      </c>
      <c r="N106" s="94">
        <f t="shared" si="144"/>
        <v>1109.5999999999999</v>
      </c>
      <c r="O106" s="94">
        <f t="shared" si="145"/>
        <v>1094.3999999999999</v>
      </c>
      <c r="P106" s="94">
        <f t="shared" si="146"/>
        <v>1079.2</v>
      </c>
      <c r="Q106" s="94">
        <f t="shared" si="147"/>
        <v>1012.3199999999999</v>
      </c>
      <c r="R106" s="94">
        <f t="shared" si="148"/>
        <v>998.64</v>
      </c>
      <c r="S106" s="148">
        <f t="shared" si="120"/>
        <v>1793.6</v>
      </c>
      <c r="T106" s="298"/>
      <c r="U106" s="195"/>
      <c r="V106" s="190" t="s">
        <v>253</v>
      </c>
      <c r="W106" s="175"/>
    </row>
    <row r="107" spans="1:24" s="5" customFormat="1" ht="37.5" customHeight="1" x14ac:dyDescent="0.2">
      <c r="A107" s="299"/>
      <c r="B107" s="236"/>
      <c r="C107" s="235" t="s">
        <v>98</v>
      </c>
      <c r="D107" s="136" t="s">
        <v>0</v>
      </c>
      <c r="E107" s="4" t="s">
        <v>114</v>
      </c>
      <c r="F107" s="4"/>
      <c r="G107" s="4">
        <v>45</v>
      </c>
      <c r="H107" s="104"/>
      <c r="I107" s="198" t="s">
        <v>117</v>
      </c>
      <c r="J107" s="4"/>
      <c r="K107" s="90">
        <f>1290+50</f>
        <v>1340</v>
      </c>
      <c r="L107" s="87">
        <f t="shared" ref="L107:L108" si="150">K107*(1-25%)</f>
        <v>1005</v>
      </c>
      <c r="M107" s="94">
        <f t="shared" ref="M107:M108" si="151">K107*(1-26%)</f>
        <v>991.6</v>
      </c>
      <c r="N107" s="94">
        <f t="shared" ref="N107:N108" si="152">K107*(1-27%)</f>
        <v>978.19999999999993</v>
      </c>
      <c r="O107" s="94">
        <f t="shared" ref="O107:O108" si="153">K107*(1-28%)</f>
        <v>964.8</v>
      </c>
      <c r="P107" s="94">
        <f t="shared" ref="P107:P108" si="154">K107*(1-29%)</f>
        <v>951.4</v>
      </c>
      <c r="Q107" s="94">
        <f t="shared" ref="Q107:Q108" si="155">M107*(1-10%)</f>
        <v>892.44</v>
      </c>
      <c r="R107" s="94">
        <f t="shared" ref="R107:R108" si="156">N107*(1-10%)</f>
        <v>880.38</v>
      </c>
      <c r="S107" s="148">
        <f t="shared" si="120"/>
        <v>1581.1999999999998</v>
      </c>
      <c r="T107" s="298"/>
      <c r="U107" s="195"/>
      <c r="V107" s="190" t="s">
        <v>253</v>
      </c>
      <c r="W107" s="188"/>
    </row>
    <row r="108" spans="1:24" s="5" customFormat="1" ht="30.75" customHeight="1" x14ac:dyDescent="0.2">
      <c r="A108" s="299"/>
      <c r="B108" s="236"/>
      <c r="C108" s="235"/>
      <c r="D108" s="136" t="s">
        <v>1</v>
      </c>
      <c r="E108" s="4" t="s">
        <v>114</v>
      </c>
      <c r="F108" s="4"/>
      <c r="G108" s="4">
        <v>16</v>
      </c>
      <c r="H108" s="104"/>
      <c r="I108" s="198" t="s">
        <v>10</v>
      </c>
      <c r="J108" s="4"/>
      <c r="K108" s="90">
        <f>1290+50</f>
        <v>1340</v>
      </c>
      <c r="L108" s="87">
        <f t="shared" si="150"/>
        <v>1005</v>
      </c>
      <c r="M108" s="94">
        <f t="shared" si="151"/>
        <v>991.6</v>
      </c>
      <c r="N108" s="94">
        <f t="shared" si="152"/>
        <v>978.19999999999993</v>
      </c>
      <c r="O108" s="94">
        <f t="shared" si="153"/>
        <v>964.8</v>
      </c>
      <c r="P108" s="94">
        <f t="shared" si="154"/>
        <v>951.4</v>
      </c>
      <c r="Q108" s="94">
        <f t="shared" si="155"/>
        <v>892.44</v>
      </c>
      <c r="R108" s="94">
        <f t="shared" si="156"/>
        <v>880.38</v>
      </c>
      <c r="S108" s="148">
        <f t="shared" si="120"/>
        <v>1581.1999999999998</v>
      </c>
      <c r="T108" s="315"/>
      <c r="U108" s="196"/>
      <c r="V108" s="190" t="s">
        <v>253</v>
      </c>
      <c r="W108" s="189"/>
    </row>
    <row r="109" spans="1:24" s="5" customFormat="1" ht="24.75" customHeight="1" x14ac:dyDescent="0.2">
      <c r="A109" s="299"/>
      <c r="B109" s="236"/>
      <c r="C109" s="235" t="s">
        <v>236</v>
      </c>
      <c r="D109" s="136" t="s">
        <v>0</v>
      </c>
      <c r="E109" s="4" t="s">
        <v>211</v>
      </c>
      <c r="F109" s="4"/>
      <c r="G109" s="4">
        <v>40</v>
      </c>
      <c r="H109" s="104"/>
      <c r="I109" s="128" t="s">
        <v>15</v>
      </c>
      <c r="J109" s="4"/>
      <c r="K109" s="90">
        <f>1290+50</f>
        <v>1340</v>
      </c>
      <c r="L109" s="87">
        <f t="shared" si="142"/>
        <v>1005</v>
      </c>
      <c r="M109" s="94">
        <f t="shared" si="143"/>
        <v>991.6</v>
      </c>
      <c r="N109" s="94">
        <f t="shared" si="144"/>
        <v>978.19999999999993</v>
      </c>
      <c r="O109" s="94">
        <f t="shared" si="145"/>
        <v>964.8</v>
      </c>
      <c r="P109" s="94">
        <f t="shared" si="146"/>
        <v>951.4</v>
      </c>
      <c r="Q109" s="94">
        <f t="shared" si="147"/>
        <v>892.44</v>
      </c>
      <c r="R109" s="94">
        <f t="shared" si="148"/>
        <v>880.38</v>
      </c>
      <c r="S109" s="148">
        <f t="shared" si="120"/>
        <v>1581.1999999999998</v>
      </c>
      <c r="T109" s="325" t="s">
        <v>252</v>
      </c>
      <c r="U109" s="195"/>
      <c r="V109" s="190" t="s">
        <v>253</v>
      </c>
      <c r="W109" s="188"/>
    </row>
    <row r="110" spans="1:24" s="5" customFormat="1" ht="35.25" customHeight="1" x14ac:dyDescent="0.2">
      <c r="A110" s="300"/>
      <c r="B110" s="236"/>
      <c r="C110" s="235"/>
      <c r="D110" s="136" t="s">
        <v>1</v>
      </c>
      <c r="E110" s="4" t="s">
        <v>212</v>
      </c>
      <c r="F110" s="4"/>
      <c r="G110" s="4"/>
      <c r="H110" s="104"/>
      <c r="I110" s="128" t="s">
        <v>10</v>
      </c>
      <c r="J110" s="4"/>
      <c r="K110" s="90">
        <f>1290+50</f>
        <v>1340</v>
      </c>
      <c r="L110" s="87">
        <f t="shared" si="142"/>
        <v>1005</v>
      </c>
      <c r="M110" s="94">
        <f t="shared" si="143"/>
        <v>991.6</v>
      </c>
      <c r="N110" s="94">
        <f t="shared" si="144"/>
        <v>978.19999999999993</v>
      </c>
      <c r="O110" s="94">
        <f t="shared" si="145"/>
        <v>964.8</v>
      </c>
      <c r="P110" s="94">
        <f t="shared" si="146"/>
        <v>951.4</v>
      </c>
      <c r="Q110" s="94">
        <f t="shared" si="147"/>
        <v>892.44</v>
      </c>
      <c r="R110" s="94">
        <f t="shared" si="148"/>
        <v>880.38</v>
      </c>
      <c r="S110" s="148">
        <f>V124</f>
        <v>0</v>
      </c>
      <c r="T110" s="326"/>
      <c r="U110" s="196"/>
      <c r="V110" s="190" t="s">
        <v>253</v>
      </c>
      <c r="W110" s="189"/>
    </row>
    <row r="111" spans="1:24" s="59" customFormat="1" ht="4.5" customHeight="1" x14ac:dyDescent="0.2">
      <c r="A111" s="70"/>
      <c r="B111" s="114"/>
      <c r="C111" s="71"/>
      <c r="D111" s="72"/>
      <c r="E111" s="73"/>
      <c r="F111" s="73"/>
      <c r="G111" s="73"/>
      <c r="H111" s="74"/>
      <c r="I111" s="75"/>
      <c r="J111" s="73"/>
      <c r="K111" s="76"/>
      <c r="L111" s="77"/>
      <c r="M111" s="97"/>
      <c r="N111" s="97"/>
      <c r="O111" s="97"/>
      <c r="P111" s="97"/>
      <c r="Q111" s="97"/>
      <c r="R111" s="97"/>
      <c r="S111" s="98"/>
      <c r="T111" s="145"/>
      <c r="U111" s="145"/>
      <c r="V111" s="145"/>
      <c r="W111" s="178"/>
    </row>
    <row r="112" spans="1:24" s="5" customFormat="1" hidden="1" x14ac:dyDescent="0.2">
      <c r="A112" s="135"/>
      <c r="B112" s="127"/>
      <c r="C112" s="106"/>
      <c r="D112" s="1" t="s">
        <v>126</v>
      </c>
      <c r="E112" s="4" t="s">
        <v>119</v>
      </c>
      <c r="F112" s="4"/>
      <c r="G112" s="16">
        <v>3.6</v>
      </c>
      <c r="H112" s="104"/>
      <c r="I112" s="18" t="s">
        <v>125</v>
      </c>
      <c r="J112" s="106"/>
      <c r="K112" s="41">
        <v>400</v>
      </c>
      <c r="L112" s="36">
        <f>K112*(1-25%)</f>
        <v>300</v>
      </c>
      <c r="M112" s="6">
        <f t="shared" ref="M112" si="157">L112*(1-1%)</f>
        <v>297</v>
      </c>
      <c r="N112" s="6">
        <f t="shared" ref="N112" si="158">L112*(1-2%)</f>
        <v>294</v>
      </c>
      <c r="O112" s="6">
        <f t="shared" ref="O112" si="159">L112*(1-3%)</f>
        <v>291</v>
      </c>
      <c r="P112" s="6">
        <f t="shared" ref="P112" si="160">L112*(1-4%)</f>
        <v>288</v>
      </c>
      <c r="Q112" s="50">
        <f t="shared" ref="Q112" si="161">L112*(1-9%)</f>
        <v>273</v>
      </c>
      <c r="R112" s="50">
        <f t="shared" ref="R112" si="162">L112*(1-11%)</f>
        <v>267</v>
      </c>
      <c r="S112" s="7">
        <f t="shared" ref="S112" si="163">L112*(1-5%)</f>
        <v>285</v>
      </c>
      <c r="T112" s="144"/>
      <c r="U112" s="144"/>
      <c r="V112" s="144"/>
      <c r="W112" s="184"/>
    </row>
    <row r="113" spans="1:35" s="59" customFormat="1" ht="4.5" customHeight="1" x14ac:dyDescent="0.2">
      <c r="A113" s="54"/>
      <c r="B113" s="114"/>
      <c r="C113" s="29"/>
      <c r="D113" s="72"/>
      <c r="E113" s="73"/>
      <c r="F113" s="73"/>
      <c r="G113" s="73"/>
      <c r="H113" s="74"/>
      <c r="I113" s="75"/>
      <c r="J113" s="29"/>
      <c r="K113" s="76"/>
      <c r="L113" s="77"/>
      <c r="M113" s="78"/>
      <c r="N113" s="78"/>
      <c r="O113" s="78"/>
      <c r="P113" s="78"/>
      <c r="Q113" s="63"/>
      <c r="R113" s="63"/>
      <c r="S113" s="79"/>
      <c r="T113" s="145"/>
      <c r="U113" s="145"/>
      <c r="V113" s="145"/>
      <c r="W113" s="178"/>
    </row>
    <row r="114" spans="1:35" s="30" customFormat="1" ht="4.5" customHeight="1" x14ac:dyDescent="0.2">
      <c r="A114" s="54"/>
      <c r="B114" s="114"/>
      <c r="C114" s="71"/>
      <c r="D114" s="72"/>
      <c r="E114" s="73"/>
      <c r="F114" s="73"/>
      <c r="G114" s="73"/>
      <c r="H114" s="74"/>
      <c r="I114" s="75"/>
      <c r="J114" s="73"/>
      <c r="K114" s="76"/>
      <c r="L114" s="77"/>
      <c r="M114" s="78"/>
      <c r="N114" s="78"/>
      <c r="O114" s="78"/>
      <c r="P114" s="78"/>
      <c r="Q114" s="63"/>
      <c r="R114" s="63"/>
      <c r="S114" s="79"/>
      <c r="T114" s="145"/>
      <c r="U114" s="145"/>
      <c r="V114" s="145"/>
      <c r="W114" s="178"/>
    </row>
    <row r="115" spans="1:35" s="5" customFormat="1" ht="0.75" customHeight="1" x14ac:dyDescent="0.2">
      <c r="A115" s="292" t="s">
        <v>164</v>
      </c>
      <c r="B115" s="293"/>
      <c r="C115" s="293"/>
      <c r="D115" s="293"/>
      <c r="E115" s="293"/>
      <c r="F115" s="293"/>
      <c r="G115" s="293"/>
      <c r="H115" s="293"/>
      <c r="I115" s="293"/>
      <c r="J115" s="293"/>
      <c r="K115" s="293"/>
      <c r="L115" s="293"/>
      <c r="M115" s="293"/>
      <c r="N115" s="293"/>
      <c r="O115" s="293"/>
      <c r="P115" s="293"/>
      <c r="Q115" s="293"/>
      <c r="R115" s="293"/>
      <c r="S115" s="293"/>
      <c r="T115" s="293"/>
      <c r="U115" s="293"/>
      <c r="V115" s="293"/>
      <c r="W115" s="294"/>
    </row>
    <row r="116" spans="1:35" s="5" customFormat="1" ht="21.75" hidden="1" customHeight="1" x14ac:dyDescent="0.2">
      <c r="A116" s="292" t="s">
        <v>219</v>
      </c>
      <c r="B116" s="293"/>
      <c r="C116" s="293"/>
      <c r="D116" s="293"/>
      <c r="E116" s="293"/>
      <c r="F116" s="293"/>
      <c r="G116" s="293"/>
      <c r="H116" s="293"/>
      <c r="I116" s="293"/>
      <c r="J116" s="293"/>
      <c r="K116" s="293"/>
      <c r="L116" s="293"/>
      <c r="M116" s="293"/>
      <c r="N116" s="293"/>
      <c r="O116" s="293"/>
      <c r="P116" s="293"/>
      <c r="Q116" s="293"/>
      <c r="R116" s="293"/>
      <c r="S116" s="293"/>
      <c r="T116" s="293"/>
      <c r="U116" s="293"/>
      <c r="V116" s="293"/>
      <c r="W116" s="294"/>
    </row>
    <row r="117" spans="1:35" s="5" customFormat="1" ht="21.75" customHeight="1" x14ac:dyDescent="0.2">
      <c r="A117" s="240" t="s">
        <v>202</v>
      </c>
      <c r="B117" s="241"/>
      <c r="C117" s="241"/>
      <c r="D117" s="241"/>
      <c r="E117" s="241"/>
      <c r="F117" s="241"/>
      <c r="G117" s="241"/>
      <c r="H117" s="241"/>
      <c r="I117" s="241"/>
      <c r="J117" s="241"/>
      <c r="K117" s="241"/>
      <c r="L117" s="241"/>
      <c r="M117" s="241"/>
      <c r="N117" s="241"/>
      <c r="O117" s="241"/>
      <c r="P117" s="241"/>
      <c r="Q117" s="241"/>
      <c r="R117" s="241"/>
      <c r="S117" s="241"/>
      <c r="T117" s="241"/>
      <c r="U117" s="241"/>
      <c r="V117" s="241"/>
      <c r="W117" s="242"/>
    </row>
    <row r="118" spans="1:35" s="5" customFormat="1" ht="21.75" customHeight="1" x14ac:dyDescent="0.2">
      <c r="A118" s="314" t="s">
        <v>81</v>
      </c>
      <c r="B118" s="303"/>
      <c r="C118" s="303"/>
      <c r="D118" s="303"/>
      <c r="E118" s="303"/>
      <c r="F118" s="303"/>
      <c r="G118" s="303"/>
      <c r="H118" s="303"/>
      <c r="I118" s="303"/>
      <c r="J118" s="303"/>
      <c r="K118" s="303"/>
      <c r="L118" s="303"/>
      <c r="M118" s="303"/>
      <c r="N118" s="303"/>
      <c r="O118" s="303"/>
      <c r="P118" s="303"/>
      <c r="Q118" s="303"/>
      <c r="R118" s="303"/>
      <c r="S118" s="303"/>
      <c r="T118" s="303"/>
      <c r="U118" s="303"/>
      <c r="V118" s="303"/>
      <c r="W118" s="304"/>
    </row>
    <row r="119" spans="1:35" s="5" customFormat="1" ht="21.75" customHeight="1" x14ac:dyDescent="0.2">
      <c r="A119" s="305" t="s">
        <v>82</v>
      </c>
      <c r="B119" s="238"/>
      <c r="C119" s="121" t="s">
        <v>83</v>
      </c>
      <c r="D119" s="169" t="s">
        <v>90</v>
      </c>
      <c r="E119" s="121" t="s">
        <v>85</v>
      </c>
      <c r="F119" s="169"/>
      <c r="G119" s="238" t="s">
        <v>88</v>
      </c>
      <c r="H119" s="238"/>
      <c r="I119" s="238"/>
      <c r="J119" s="238"/>
      <c r="K119" s="238"/>
      <c r="L119" s="238" t="s">
        <v>88</v>
      </c>
      <c r="M119" s="238"/>
      <c r="N119" s="238"/>
      <c r="O119" s="238"/>
      <c r="P119" s="238"/>
      <c r="Q119" s="4"/>
      <c r="R119" s="41"/>
      <c r="S119" s="303" t="s">
        <v>89</v>
      </c>
      <c r="T119" s="303"/>
      <c r="U119" s="303"/>
      <c r="V119" s="303"/>
      <c r="W119" s="304"/>
    </row>
    <row r="120" spans="1:35" s="5" customFormat="1" ht="21.75" customHeight="1" x14ac:dyDescent="0.2">
      <c r="A120" s="305" t="s">
        <v>86</v>
      </c>
      <c r="B120" s="238"/>
      <c r="C120" s="121" t="s">
        <v>87</v>
      </c>
      <c r="D120" s="169" t="s">
        <v>84</v>
      </c>
      <c r="E120" s="121" t="s">
        <v>85</v>
      </c>
      <c r="F120" s="169"/>
      <c r="G120" s="238" t="s">
        <v>91</v>
      </c>
      <c r="H120" s="238"/>
      <c r="I120" s="238"/>
      <c r="J120" s="238"/>
      <c r="K120" s="238"/>
      <c r="L120" s="238" t="s">
        <v>91</v>
      </c>
      <c r="M120" s="238"/>
      <c r="N120" s="238"/>
      <c r="O120" s="238"/>
      <c r="P120" s="238"/>
      <c r="Q120" s="4"/>
      <c r="R120" s="41"/>
      <c r="S120" s="303" t="s">
        <v>85</v>
      </c>
      <c r="T120" s="303"/>
      <c r="U120" s="303"/>
      <c r="V120" s="303"/>
      <c r="W120" s="304"/>
    </row>
    <row r="121" spans="1:35" s="59" customFormat="1" ht="5.25" customHeight="1" x14ac:dyDescent="0.2">
      <c r="A121" s="54"/>
      <c r="B121" s="115"/>
      <c r="C121" s="80"/>
      <c r="D121" s="81"/>
      <c r="E121" s="80"/>
      <c r="F121" s="80"/>
      <c r="G121" s="80"/>
      <c r="H121" s="80"/>
      <c r="I121" s="80"/>
      <c r="J121" s="73"/>
      <c r="K121" s="81"/>
      <c r="L121" s="80"/>
      <c r="M121" s="80"/>
      <c r="N121" s="80"/>
      <c r="O121" s="80"/>
      <c r="P121" s="80"/>
      <c r="Q121" s="73"/>
      <c r="R121" s="76"/>
      <c r="S121" s="82"/>
      <c r="T121" s="145"/>
      <c r="U121" s="145"/>
      <c r="V121" s="145"/>
      <c r="W121" s="178"/>
    </row>
    <row r="122" spans="1:35" ht="28.5" customHeight="1" x14ac:dyDescent="0.2">
      <c r="A122" s="271" t="s">
        <v>198</v>
      </c>
      <c r="B122" s="287" t="s">
        <v>20</v>
      </c>
      <c r="C122" s="288"/>
      <c r="D122" s="288"/>
      <c r="E122" s="288"/>
      <c r="F122" s="288"/>
      <c r="G122" s="288"/>
      <c r="H122" s="288"/>
      <c r="I122" s="288"/>
      <c r="J122" s="288"/>
      <c r="K122" s="288"/>
      <c r="L122" s="288"/>
      <c r="M122" s="288"/>
      <c r="N122" s="288"/>
      <c r="O122" s="288"/>
      <c r="P122" s="288"/>
      <c r="Q122" s="288"/>
      <c r="R122" s="288"/>
      <c r="S122" s="289"/>
      <c r="T122" s="144"/>
      <c r="U122" s="144"/>
      <c r="V122" s="144"/>
      <c r="W122" s="184"/>
    </row>
    <row r="123" spans="1:35" ht="69" customHeight="1" x14ac:dyDescent="0.2">
      <c r="A123" s="271"/>
      <c r="B123" s="286" t="s">
        <v>21</v>
      </c>
      <c r="C123" s="235"/>
      <c r="D123" s="308" t="s">
        <v>22</v>
      </c>
      <c r="E123" s="309"/>
      <c r="F123" s="309"/>
      <c r="G123" s="309"/>
      <c r="H123" s="309"/>
      <c r="I123" s="309"/>
      <c r="J123" s="309"/>
      <c r="K123" s="310"/>
      <c r="L123" s="153"/>
      <c r="M123" s="147"/>
      <c r="N123" s="147"/>
      <c r="O123" s="147"/>
      <c r="P123" s="147"/>
      <c r="Q123" s="154"/>
      <c r="R123" s="154"/>
      <c r="S123" s="151" t="s">
        <v>23</v>
      </c>
      <c r="T123" s="152" t="s">
        <v>260</v>
      </c>
      <c r="U123" s="152"/>
      <c r="V123" s="155"/>
      <c r="W123" s="182"/>
      <c r="X123" s="111"/>
      <c r="Y123" s="65"/>
      <c r="Z123" s="111"/>
      <c r="AA123" s="65"/>
      <c r="AB123" s="112"/>
      <c r="AC123" s="38"/>
      <c r="AD123" s="38"/>
      <c r="AE123" s="38"/>
      <c r="AF123" s="38"/>
      <c r="AG123" s="109"/>
      <c r="AH123" s="109"/>
      <c r="AI123" s="116" t="s">
        <v>24</v>
      </c>
    </row>
    <row r="124" spans="1:35" ht="69" customHeight="1" x14ac:dyDescent="0.2">
      <c r="A124" s="271"/>
      <c r="B124" s="235" t="s">
        <v>191</v>
      </c>
      <c r="C124" s="235"/>
      <c r="D124" s="311" t="s">
        <v>184</v>
      </c>
      <c r="E124" s="312"/>
      <c r="F124" s="312"/>
      <c r="G124" s="312"/>
      <c r="H124" s="312"/>
      <c r="I124" s="312"/>
      <c r="J124" s="312"/>
      <c r="K124" s="313"/>
      <c r="L124" s="144">
        <v>119.69999999999999</v>
      </c>
      <c r="M124" s="144">
        <v>13.300000000000011</v>
      </c>
      <c r="N124" s="147"/>
      <c r="O124" s="147"/>
      <c r="P124" s="147"/>
      <c r="Q124" s="147"/>
      <c r="R124" s="147"/>
      <c r="S124" s="156" t="s">
        <v>25</v>
      </c>
      <c r="T124" s="157" t="s">
        <v>254</v>
      </c>
      <c r="U124" s="157"/>
      <c r="V124" s="160"/>
      <c r="W124" s="183"/>
      <c r="X124" s="51"/>
      <c r="Y124" s="101"/>
      <c r="Z124" s="51"/>
      <c r="AA124" s="51"/>
      <c r="AB124" s="118"/>
      <c r="AC124" s="119"/>
      <c r="AD124" s="40"/>
      <c r="AE124" s="40"/>
      <c r="AF124" s="40"/>
      <c r="AG124" s="40"/>
      <c r="AH124" s="40"/>
      <c r="AI124" s="120">
        <v>372.4</v>
      </c>
    </row>
    <row r="125" spans="1:35" ht="69" customHeight="1" x14ac:dyDescent="0.2">
      <c r="A125" s="271"/>
      <c r="B125" s="235" t="s">
        <v>187</v>
      </c>
      <c r="C125" s="235"/>
      <c r="D125" s="311" t="s">
        <v>185</v>
      </c>
      <c r="E125" s="312"/>
      <c r="F125" s="312"/>
      <c r="G125" s="312"/>
      <c r="H125" s="312"/>
      <c r="I125" s="312"/>
      <c r="J125" s="312"/>
      <c r="K125" s="313"/>
      <c r="L125" s="144">
        <v>117</v>
      </c>
      <c r="M125" s="144">
        <v>19.5</v>
      </c>
      <c r="N125" s="147"/>
      <c r="O125" s="147"/>
      <c r="P125" s="147"/>
      <c r="Q125" s="147"/>
      <c r="R125" s="147"/>
      <c r="S125" s="156" t="s">
        <v>25</v>
      </c>
      <c r="T125" s="157" t="s">
        <v>255</v>
      </c>
      <c r="U125" s="157"/>
      <c r="V125" s="160"/>
      <c r="W125" s="183"/>
      <c r="X125" s="51"/>
      <c r="Y125" s="101"/>
      <c r="Z125" s="51"/>
      <c r="AA125" s="51"/>
      <c r="AB125" s="118"/>
      <c r="AC125" s="119"/>
      <c r="AD125" s="40"/>
      <c r="AE125" s="40"/>
      <c r="AF125" s="40"/>
      <c r="AG125" s="40"/>
      <c r="AH125" s="40"/>
      <c r="AI125" s="120">
        <v>487.5</v>
      </c>
    </row>
    <row r="126" spans="1:35" ht="30.75" customHeight="1" x14ac:dyDescent="0.2">
      <c r="A126" s="271"/>
      <c r="B126" s="235" t="s">
        <v>189</v>
      </c>
      <c r="C126" s="235"/>
      <c r="D126" s="311" t="s">
        <v>188</v>
      </c>
      <c r="E126" s="312"/>
      <c r="F126" s="312"/>
      <c r="G126" s="312"/>
      <c r="H126" s="312"/>
      <c r="I126" s="312"/>
      <c r="J126" s="312"/>
      <c r="K126" s="313"/>
      <c r="L126" s="144">
        <v>127.20000000000005</v>
      </c>
      <c r="M126" s="144">
        <v>21.200000000000045</v>
      </c>
      <c r="N126" s="147"/>
      <c r="O126" s="147"/>
      <c r="P126" s="147"/>
      <c r="Q126" s="147"/>
      <c r="R126" s="147"/>
      <c r="S126" s="156" t="s">
        <v>25</v>
      </c>
      <c r="T126" s="157" t="s">
        <v>255</v>
      </c>
      <c r="U126" s="157"/>
      <c r="V126" s="160"/>
      <c r="W126" s="183"/>
      <c r="X126" s="51"/>
      <c r="Y126" s="101"/>
      <c r="Z126" s="51"/>
      <c r="AA126" s="51"/>
      <c r="AB126" s="118"/>
      <c r="AC126" s="119"/>
      <c r="AD126" s="40"/>
      <c r="AE126" s="40"/>
      <c r="AF126" s="40"/>
      <c r="AG126" s="40"/>
      <c r="AH126" s="40"/>
      <c r="AI126" s="120">
        <v>530</v>
      </c>
    </row>
    <row r="127" spans="1:35" ht="30.75" customHeight="1" x14ac:dyDescent="0.2">
      <c r="A127" s="271"/>
      <c r="B127" s="235" t="s">
        <v>190</v>
      </c>
      <c r="C127" s="235"/>
      <c r="D127" s="311" t="s">
        <v>186</v>
      </c>
      <c r="E127" s="312"/>
      <c r="F127" s="312"/>
      <c r="G127" s="312"/>
      <c r="H127" s="312"/>
      <c r="I127" s="312"/>
      <c r="J127" s="312"/>
      <c r="K127" s="313"/>
      <c r="L127" s="144">
        <v>126</v>
      </c>
      <c r="M127" s="144">
        <v>17</v>
      </c>
      <c r="N127" s="147"/>
      <c r="O127" s="147"/>
      <c r="P127" s="147"/>
      <c r="Q127" s="147"/>
      <c r="R127" s="147"/>
      <c r="S127" s="156" t="s">
        <v>25</v>
      </c>
      <c r="T127" s="157" t="s">
        <v>256</v>
      </c>
      <c r="U127" s="157"/>
      <c r="V127" s="160"/>
      <c r="W127" s="183"/>
      <c r="X127" s="51"/>
      <c r="Y127" s="101"/>
      <c r="Z127" s="51"/>
      <c r="AA127" s="51"/>
      <c r="AB127" s="118"/>
      <c r="AC127" s="119"/>
      <c r="AD127" s="40"/>
      <c r="AE127" s="40"/>
      <c r="AF127" s="40"/>
      <c r="AG127" s="40"/>
      <c r="AH127" s="40"/>
      <c r="AI127" s="120">
        <v>544</v>
      </c>
    </row>
    <row r="128" spans="1:35" ht="30.75" customHeight="1" x14ac:dyDescent="0.2">
      <c r="A128" s="271"/>
      <c r="B128" s="286" t="s">
        <v>26</v>
      </c>
      <c r="C128" s="235"/>
      <c r="D128" s="316" t="s">
        <v>27</v>
      </c>
      <c r="E128" s="317"/>
      <c r="F128" s="317"/>
      <c r="G128" s="317"/>
      <c r="H128" s="317"/>
      <c r="I128" s="317"/>
      <c r="J128" s="317"/>
      <c r="K128" s="318"/>
      <c r="L128" s="158"/>
      <c r="M128" s="147"/>
      <c r="N128" s="147"/>
      <c r="O128" s="147"/>
      <c r="P128" s="147"/>
      <c r="Q128" s="159"/>
      <c r="R128" s="159"/>
      <c r="S128" s="156" t="s">
        <v>25</v>
      </c>
      <c r="T128" s="157" t="s">
        <v>257</v>
      </c>
      <c r="U128" s="157"/>
      <c r="V128" s="160"/>
      <c r="W128" s="183"/>
      <c r="X128" s="107"/>
      <c r="Y128" s="101"/>
      <c r="Z128" s="107"/>
      <c r="AA128" s="51"/>
      <c r="AB128" s="108"/>
      <c r="AC128" s="38"/>
      <c r="AD128" s="38"/>
      <c r="AE128" s="38"/>
      <c r="AF128" s="38"/>
      <c r="AG128" s="110"/>
      <c r="AH128" s="110"/>
      <c r="AI128" s="102">
        <v>970</v>
      </c>
    </row>
    <row r="129" spans="1:38" s="8" customFormat="1" ht="30.75" customHeight="1" x14ac:dyDescent="0.2">
      <c r="A129" s="271"/>
      <c r="B129" s="286" t="s">
        <v>28</v>
      </c>
      <c r="C129" s="235"/>
      <c r="D129" s="319"/>
      <c r="E129" s="320"/>
      <c r="F129" s="320"/>
      <c r="G129" s="320"/>
      <c r="H129" s="320"/>
      <c r="I129" s="320"/>
      <c r="J129" s="320"/>
      <c r="K129" s="321"/>
      <c r="L129" s="158"/>
      <c r="M129" s="143"/>
      <c r="N129" s="143"/>
      <c r="O129" s="143"/>
      <c r="P129" s="143"/>
      <c r="Q129" s="159"/>
      <c r="R129" s="159"/>
      <c r="S129" s="156" t="s">
        <v>25</v>
      </c>
      <c r="T129" s="157" t="s">
        <v>257</v>
      </c>
      <c r="U129" s="157"/>
      <c r="V129" s="160"/>
      <c r="W129" s="183"/>
      <c r="X129" s="107"/>
      <c r="Y129" s="101"/>
      <c r="Z129" s="107"/>
      <c r="AA129" s="51"/>
      <c r="AB129" s="108"/>
      <c r="AC129" s="106"/>
      <c r="AD129" s="106"/>
      <c r="AE129" s="106"/>
      <c r="AF129" s="106"/>
      <c r="AG129" s="110"/>
      <c r="AH129" s="110"/>
      <c r="AI129" s="102">
        <v>970</v>
      </c>
    </row>
    <row r="130" spans="1:38" s="8" customFormat="1" ht="30.75" customHeight="1" x14ac:dyDescent="0.2">
      <c r="A130" s="271"/>
      <c r="B130" s="286" t="s">
        <v>29</v>
      </c>
      <c r="C130" s="235"/>
      <c r="D130" s="322"/>
      <c r="E130" s="323"/>
      <c r="F130" s="323"/>
      <c r="G130" s="323"/>
      <c r="H130" s="323"/>
      <c r="I130" s="323"/>
      <c r="J130" s="323"/>
      <c r="K130" s="324"/>
      <c r="L130" s="158"/>
      <c r="M130" s="143"/>
      <c r="N130" s="143"/>
      <c r="O130" s="143"/>
      <c r="P130" s="143"/>
      <c r="Q130" s="159"/>
      <c r="R130" s="159"/>
      <c r="S130" s="156" t="s">
        <v>25</v>
      </c>
      <c r="T130" s="157" t="s">
        <v>258</v>
      </c>
      <c r="U130" s="157"/>
      <c r="V130" s="160"/>
      <c r="W130" s="183"/>
      <c r="X130" s="107"/>
      <c r="Y130" s="101"/>
      <c r="Z130" s="107"/>
      <c r="AA130" s="51"/>
      <c r="AB130" s="108"/>
      <c r="AC130" s="106"/>
      <c r="AD130" s="106"/>
      <c r="AE130" s="106"/>
      <c r="AF130" s="106"/>
      <c r="AG130" s="110"/>
      <c r="AH130" s="110"/>
      <c r="AI130" s="102">
        <v>990</v>
      </c>
    </row>
    <row r="131" spans="1:38" s="106" customFormat="1" ht="30.75" customHeight="1" x14ac:dyDescent="0.2">
      <c r="A131" s="197"/>
      <c r="B131" s="286" t="s">
        <v>207</v>
      </c>
      <c r="C131" s="235"/>
      <c r="D131" s="311"/>
      <c r="E131" s="312"/>
      <c r="F131" s="312"/>
      <c r="G131" s="312"/>
      <c r="H131" s="312"/>
      <c r="I131" s="312"/>
      <c r="J131" s="312"/>
      <c r="K131" s="313"/>
      <c r="L131" s="158"/>
      <c r="M131" s="143"/>
      <c r="N131" s="143"/>
      <c r="O131" s="143"/>
      <c r="P131" s="143"/>
      <c r="Q131" s="159"/>
      <c r="R131" s="159"/>
      <c r="S131" s="156" t="s">
        <v>208</v>
      </c>
      <c r="T131" s="157" t="s">
        <v>259</v>
      </c>
      <c r="U131" s="157"/>
      <c r="V131" s="160"/>
      <c r="W131" s="199"/>
      <c r="Z131" s="183"/>
      <c r="AA131" s="107"/>
      <c r="AB131" s="101"/>
      <c r="AC131" s="107"/>
      <c r="AD131" s="51"/>
      <c r="AE131" s="108"/>
      <c r="AJ131" s="110"/>
      <c r="AK131" s="110"/>
      <c r="AL131" s="102">
        <v>990</v>
      </c>
    </row>
    <row r="132" spans="1:38" s="106" customFormat="1" ht="30.75" customHeight="1" x14ac:dyDescent="0.2">
      <c r="A132" s="197"/>
      <c r="B132" s="286" t="s">
        <v>209</v>
      </c>
      <c r="C132" s="235"/>
      <c r="D132" s="311"/>
      <c r="E132" s="312"/>
      <c r="F132" s="312"/>
      <c r="G132" s="312"/>
      <c r="H132" s="312"/>
      <c r="I132" s="312"/>
      <c r="J132" s="312"/>
      <c r="K132" s="313"/>
      <c r="L132" s="158"/>
      <c r="M132" s="143"/>
      <c r="N132" s="143"/>
      <c r="O132" s="143"/>
      <c r="P132" s="143"/>
      <c r="Q132" s="159"/>
      <c r="R132" s="159"/>
      <c r="S132" s="156" t="s">
        <v>210</v>
      </c>
      <c r="T132" s="157" t="s">
        <v>259</v>
      </c>
      <c r="U132" s="157"/>
      <c r="V132" s="160"/>
      <c r="W132" s="199"/>
      <c r="Z132" s="183"/>
      <c r="AA132" s="107"/>
      <c r="AB132" s="101"/>
      <c r="AC132" s="107"/>
      <c r="AD132" s="51"/>
      <c r="AE132" s="108"/>
      <c r="AJ132" s="110"/>
      <c r="AK132" s="110"/>
      <c r="AL132" s="102">
        <v>990</v>
      </c>
    </row>
    <row r="133" spans="1:38" s="59" customFormat="1" ht="6" customHeight="1" x14ac:dyDescent="0.2">
      <c r="A133" s="54"/>
      <c r="B133" s="162"/>
      <c r="C133" s="163"/>
      <c r="D133" s="164"/>
      <c r="E133" s="164"/>
      <c r="F133" s="164"/>
      <c r="G133" s="164"/>
      <c r="H133" s="164"/>
      <c r="I133" s="164"/>
      <c r="J133" s="164"/>
      <c r="K133" s="164"/>
      <c r="L133" s="164"/>
      <c r="M133" s="165"/>
      <c r="N133" s="166"/>
      <c r="O133" s="166"/>
      <c r="P133" s="167"/>
      <c r="Q133" s="167"/>
      <c r="R133" s="167"/>
      <c r="S133" s="168"/>
      <c r="T133" s="145"/>
      <c r="U133" s="145"/>
      <c r="V133" s="145"/>
      <c r="W133" s="178"/>
    </row>
    <row r="134" spans="1:38" s="5" customFormat="1" ht="0.75" customHeight="1" x14ac:dyDescent="0.2">
      <c r="A134" s="329" t="s">
        <v>164</v>
      </c>
      <c r="B134" s="330"/>
      <c r="C134" s="330"/>
      <c r="D134" s="330"/>
      <c r="E134" s="330"/>
      <c r="F134" s="330"/>
      <c r="G134" s="330"/>
      <c r="H134" s="330"/>
      <c r="I134" s="330"/>
      <c r="J134" s="330"/>
      <c r="K134" s="330"/>
      <c r="L134" s="330"/>
      <c r="M134" s="330"/>
      <c r="N134" s="330"/>
      <c r="O134" s="330"/>
      <c r="P134" s="330"/>
      <c r="Q134" s="330"/>
      <c r="R134" s="330"/>
      <c r="S134" s="330"/>
      <c r="T134" s="330"/>
      <c r="U134" s="330"/>
      <c r="V134" s="330"/>
      <c r="W134" s="331"/>
    </row>
    <row r="135" spans="1:38" s="5" customFormat="1" ht="21.75" hidden="1" customHeight="1" x14ac:dyDescent="0.2">
      <c r="A135" s="292" t="s">
        <v>219</v>
      </c>
      <c r="B135" s="293"/>
      <c r="C135" s="293"/>
      <c r="D135" s="293"/>
      <c r="E135" s="293"/>
      <c r="F135" s="293"/>
      <c r="G135" s="293"/>
      <c r="H135" s="293"/>
      <c r="I135" s="293"/>
      <c r="J135" s="293"/>
      <c r="K135" s="293"/>
      <c r="L135" s="293"/>
      <c r="M135" s="293"/>
      <c r="N135" s="293"/>
      <c r="O135" s="293"/>
      <c r="P135" s="293"/>
      <c r="Q135" s="293"/>
      <c r="R135" s="293"/>
      <c r="S135" s="293"/>
      <c r="T135" s="293"/>
      <c r="U135" s="293"/>
      <c r="V135" s="293"/>
      <c r="W135" s="294"/>
    </row>
    <row r="136" spans="1:38" s="5" customFormat="1" ht="21.75" customHeight="1" x14ac:dyDescent="0.2">
      <c r="A136" s="332" t="s">
        <v>81</v>
      </c>
      <c r="B136" s="333"/>
      <c r="C136" s="333"/>
      <c r="D136" s="333"/>
      <c r="E136" s="333"/>
      <c r="F136" s="333"/>
      <c r="G136" s="333"/>
      <c r="H136" s="333"/>
      <c r="I136" s="333"/>
      <c r="J136" s="333"/>
      <c r="K136" s="333"/>
      <c r="L136" s="333"/>
      <c r="M136" s="333"/>
      <c r="N136" s="333"/>
      <c r="O136" s="333"/>
      <c r="P136" s="333"/>
      <c r="Q136" s="333"/>
      <c r="R136" s="333"/>
      <c r="S136" s="333"/>
      <c r="T136" s="333"/>
      <c r="U136" s="333"/>
      <c r="V136" s="333"/>
      <c r="W136" s="334"/>
    </row>
    <row r="137" spans="1:38" s="5" customFormat="1" ht="21.75" customHeight="1" x14ac:dyDescent="0.2">
      <c r="A137" s="305" t="s">
        <v>82</v>
      </c>
      <c r="B137" s="238"/>
      <c r="C137" s="121" t="s">
        <v>83</v>
      </c>
      <c r="D137" s="169" t="s">
        <v>90</v>
      </c>
      <c r="E137" s="121" t="s">
        <v>85</v>
      </c>
      <c r="F137" s="169"/>
      <c r="G137" s="238" t="s">
        <v>88</v>
      </c>
      <c r="H137" s="238"/>
      <c r="I137" s="238"/>
      <c r="J137" s="238"/>
      <c r="K137" s="238"/>
      <c r="L137" s="238" t="s">
        <v>88</v>
      </c>
      <c r="M137" s="238"/>
      <c r="N137" s="238"/>
      <c r="O137" s="238"/>
      <c r="P137" s="238"/>
      <c r="Q137" s="4"/>
      <c r="R137" s="41"/>
      <c r="S137" s="303" t="s">
        <v>89</v>
      </c>
      <c r="T137" s="303"/>
      <c r="U137" s="303"/>
      <c r="V137" s="303"/>
      <c r="W137" s="304"/>
    </row>
    <row r="138" spans="1:38" s="5" customFormat="1" ht="21.75" customHeight="1" thickBot="1" x14ac:dyDescent="0.25">
      <c r="A138" s="328" t="s">
        <v>86</v>
      </c>
      <c r="B138" s="234"/>
      <c r="C138" s="12" t="s">
        <v>87</v>
      </c>
      <c r="D138" s="181" t="s">
        <v>84</v>
      </c>
      <c r="E138" s="12" t="s">
        <v>85</v>
      </c>
      <c r="F138" s="181"/>
      <c r="G138" s="234" t="s">
        <v>91</v>
      </c>
      <c r="H138" s="234"/>
      <c r="I138" s="234"/>
      <c r="J138" s="234"/>
      <c r="K138" s="234"/>
      <c r="L138" s="234" t="s">
        <v>91</v>
      </c>
      <c r="M138" s="234"/>
      <c r="N138" s="234"/>
      <c r="O138" s="234"/>
      <c r="P138" s="234"/>
      <c r="Q138" s="60"/>
      <c r="R138" s="61"/>
      <c r="S138" s="301" t="s">
        <v>85</v>
      </c>
      <c r="T138" s="301"/>
      <c r="U138" s="301"/>
      <c r="V138" s="301"/>
      <c r="W138" s="302"/>
    </row>
  </sheetData>
  <mergeCells count="256">
    <mergeCell ref="W29:W30"/>
    <mergeCell ref="U27:U28"/>
    <mergeCell ref="U29:U30"/>
    <mergeCell ref="T27:T28"/>
    <mergeCell ref="T29:T30"/>
    <mergeCell ref="T42:T43"/>
    <mergeCell ref="U42:U43"/>
    <mergeCell ref="T44:T45"/>
    <mergeCell ref="W37:W38"/>
    <mergeCell ref="W40:W41"/>
    <mergeCell ref="W47:W48"/>
    <mergeCell ref="T37:T38"/>
    <mergeCell ref="T40:T41"/>
    <mergeCell ref="T47:T48"/>
    <mergeCell ref="U47:U48"/>
    <mergeCell ref="U37:U38"/>
    <mergeCell ref="U40:U41"/>
    <mergeCell ref="T39:U39"/>
    <mergeCell ref="T5:W5"/>
    <mergeCell ref="U21:U22"/>
    <mergeCell ref="U23:U24"/>
    <mergeCell ref="U25:U26"/>
    <mergeCell ref="U31:U32"/>
    <mergeCell ref="U33:U34"/>
    <mergeCell ref="U35:U36"/>
    <mergeCell ref="V8:V9"/>
    <mergeCell ref="T8:T9"/>
    <mergeCell ref="V12:V13"/>
    <mergeCell ref="T12:T13"/>
    <mergeCell ref="V14:V15"/>
    <mergeCell ref="T14:T15"/>
    <mergeCell ref="V16:V17"/>
    <mergeCell ref="T16:T17"/>
    <mergeCell ref="T10:T11"/>
    <mergeCell ref="V10:V11"/>
    <mergeCell ref="W33:W34"/>
    <mergeCell ref="W35:W36"/>
    <mergeCell ref="T31:T32"/>
    <mergeCell ref="T33:T34"/>
    <mergeCell ref="T35:T36"/>
    <mergeCell ref="W31:W32"/>
    <mergeCell ref="W27:W28"/>
    <mergeCell ref="A2:W2"/>
    <mergeCell ref="A3:W3"/>
    <mergeCell ref="A4:W4"/>
    <mergeCell ref="V18:V19"/>
    <mergeCell ref="T18:T19"/>
    <mergeCell ref="W21:W22"/>
    <mergeCell ref="W25:W26"/>
    <mergeCell ref="T21:T22"/>
    <mergeCell ref="T25:T26"/>
    <mergeCell ref="T23:T24"/>
    <mergeCell ref="W23:W24"/>
    <mergeCell ref="K5:S5"/>
    <mergeCell ref="C10:C11"/>
    <mergeCell ref="B16:B17"/>
    <mergeCell ref="H14:H15"/>
    <mergeCell ref="A21:A58"/>
    <mergeCell ref="E5:J5"/>
    <mergeCell ref="C8:C9"/>
    <mergeCell ref="C16:C17"/>
    <mergeCell ref="B12:B13"/>
    <mergeCell ref="C12:C13"/>
    <mergeCell ref="B5:D6"/>
    <mergeCell ref="B10:B11"/>
    <mergeCell ref="B8:B9"/>
    <mergeCell ref="U55:U56"/>
    <mergeCell ref="T53:T54"/>
    <mergeCell ref="T57:T58"/>
    <mergeCell ref="U60:U61"/>
    <mergeCell ref="W51:W52"/>
    <mergeCell ref="W55:W56"/>
    <mergeCell ref="T55:T56"/>
    <mergeCell ref="W49:W50"/>
    <mergeCell ref="W53:W54"/>
    <mergeCell ref="W57:W58"/>
    <mergeCell ref="V60:V61"/>
    <mergeCell ref="T60:T61"/>
    <mergeCell ref="U49:U50"/>
    <mergeCell ref="U53:U54"/>
    <mergeCell ref="U57:U58"/>
    <mergeCell ref="T51:T52"/>
    <mergeCell ref="U51:U52"/>
    <mergeCell ref="T49:T50"/>
    <mergeCell ref="V70:V71"/>
    <mergeCell ref="T70:T71"/>
    <mergeCell ref="U62:U63"/>
    <mergeCell ref="U64:U65"/>
    <mergeCell ref="U70:U71"/>
    <mergeCell ref="V62:V63"/>
    <mergeCell ref="T62:T63"/>
    <mergeCell ref="V64:V65"/>
    <mergeCell ref="T64:T65"/>
    <mergeCell ref="V66:V67"/>
    <mergeCell ref="T66:T67"/>
    <mergeCell ref="V68:V69"/>
    <mergeCell ref="T68:T69"/>
    <mergeCell ref="U66:U67"/>
    <mergeCell ref="U68:U69"/>
    <mergeCell ref="B128:C128"/>
    <mergeCell ref="W66:W67"/>
    <mergeCell ref="D128:K130"/>
    <mergeCell ref="T109:T110"/>
    <mergeCell ref="V76:V77"/>
    <mergeCell ref="L138:P138"/>
    <mergeCell ref="L119:P119"/>
    <mergeCell ref="L120:P120"/>
    <mergeCell ref="L137:P137"/>
    <mergeCell ref="A82:W82"/>
    <mergeCell ref="A83:B83"/>
    <mergeCell ref="S83:W83"/>
    <mergeCell ref="A84:B84"/>
    <mergeCell ref="S84:W84"/>
    <mergeCell ref="B131:C131"/>
    <mergeCell ref="D131:K131"/>
    <mergeCell ref="B132:C132"/>
    <mergeCell ref="D132:K132"/>
    <mergeCell ref="A134:W134"/>
    <mergeCell ref="A135:W135"/>
    <mergeCell ref="A136:W136"/>
    <mergeCell ref="A137:B137"/>
    <mergeCell ref="A138:B138"/>
    <mergeCell ref="S137:W137"/>
    <mergeCell ref="W76:W77"/>
    <mergeCell ref="A92:A110"/>
    <mergeCell ref="S138:W138"/>
    <mergeCell ref="B126:C126"/>
    <mergeCell ref="S119:W119"/>
    <mergeCell ref="A120:B120"/>
    <mergeCell ref="S120:W120"/>
    <mergeCell ref="A117:W117"/>
    <mergeCell ref="V72:V73"/>
    <mergeCell ref="A122:A130"/>
    <mergeCell ref="A89:A90"/>
    <mergeCell ref="D123:K123"/>
    <mergeCell ref="D124:K124"/>
    <mergeCell ref="D125:K125"/>
    <mergeCell ref="D126:K126"/>
    <mergeCell ref="D127:K127"/>
    <mergeCell ref="A115:W115"/>
    <mergeCell ref="A116:W116"/>
    <mergeCell ref="A118:W118"/>
    <mergeCell ref="A119:B119"/>
    <mergeCell ref="B130:C130"/>
    <mergeCell ref="B129:C129"/>
    <mergeCell ref="C109:C110"/>
    <mergeCell ref="T107:T108"/>
    <mergeCell ref="B21:B22"/>
    <mergeCell ref="C21:C22"/>
    <mergeCell ref="B25:B26"/>
    <mergeCell ref="C25:C26"/>
    <mergeCell ref="B28:B30"/>
    <mergeCell ref="B23:B24"/>
    <mergeCell ref="B47:B48"/>
    <mergeCell ref="C47:C48"/>
    <mergeCell ref="B60:B61"/>
    <mergeCell ref="C23:C24"/>
    <mergeCell ref="C31:C32"/>
    <mergeCell ref="C33:C34"/>
    <mergeCell ref="C55:C56"/>
    <mergeCell ref="A8:A19"/>
    <mergeCell ref="C37:C38"/>
    <mergeCell ref="C49:C50"/>
    <mergeCell ref="C42:C44"/>
    <mergeCell ref="G28:G29"/>
    <mergeCell ref="K28:K29"/>
    <mergeCell ref="A60:A77"/>
    <mergeCell ref="B62:B63"/>
    <mergeCell ref="B51:B52"/>
    <mergeCell ref="C51:C52"/>
    <mergeCell ref="B14:B15"/>
    <mergeCell ref="B18:B19"/>
    <mergeCell ref="C14:C15"/>
    <mergeCell ref="C40:C41"/>
    <mergeCell ref="C18:C19"/>
    <mergeCell ref="D42:D43"/>
    <mergeCell ref="B66:B67"/>
    <mergeCell ref="B68:B69"/>
    <mergeCell ref="C70:C71"/>
    <mergeCell ref="C68:C69"/>
    <mergeCell ref="B74:B75"/>
    <mergeCell ref="B64:B65"/>
    <mergeCell ref="C60:C61"/>
    <mergeCell ref="C62:C63"/>
    <mergeCell ref="C28:C30"/>
    <mergeCell ref="B35:B36"/>
    <mergeCell ref="C35:C36"/>
    <mergeCell ref="V74:V75"/>
    <mergeCell ref="T74:T75"/>
    <mergeCell ref="C57:C58"/>
    <mergeCell ref="B55:B56"/>
    <mergeCell ref="E89:J89"/>
    <mergeCell ref="P28:P29"/>
    <mergeCell ref="C72:C73"/>
    <mergeCell ref="B89:D90"/>
    <mergeCell ref="U74:U75"/>
    <mergeCell ref="U76:U77"/>
    <mergeCell ref="E42:E43"/>
    <mergeCell ref="N28:N29"/>
    <mergeCell ref="O28:O29"/>
    <mergeCell ref="L28:L29"/>
    <mergeCell ref="M28:M29"/>
    <mergeCell ref="D28:D29"/>
    <mergeCell ref="E28:E29"/>
    <mergeCell ref="C76:C77"/>
    <mergeCell ref="C74:C75"/>
    <mergeCell ref="B72:B73"/>
    <mergeCell ref="A80:W80"/>
    <mergeCell ref="C107:C108"/>
    <mergeCell ref="U72:U73"/>
    <mergeCell ref="B124:C124"/>
    <mergeCell ref="B53:B54"/>
    <mergeCell ref="C53:C54"/>
    <mergeCell ref="B33:B34"/>
    <mergeCell ref="A87:W87"/>
    <mergeCell ref="B104:B106"/>
    <mergeCell ref="T72:T73"/>
    <mergeCell ref="G42:G43"/>
    <mergeCell ref="C45:C46"/>
    <mergeCell ref="C98:C101"/>
    <mergeCell ref="B123:C123"/>
    <mergeCell ref="B122:S122"/>
    <mergeCell ref="B107:B108"/>
    <mergeCell ref="C92:C93"/>
    <mergeCell ref="C94:C95"/>
    <mergeCell ref="C96:C97"/>
    <mergeCell ref="C102:C103"/>
    <mergeCell ref="T89:W89"/>
    <mergeCell ref="T104:T106"/>
    <mergeCell ref="T76:T77"/>
    <mergeCell ref="V98:V101"/>
    <mergeCell ref="A79:W79"/>
    <mergeCell ref="U44:U45"/>
    <mergeCell ref="W42:W43"/>
    <mergeCell ref="W44:W45"/>
    <mergeCell ref="G138:K138"/>
    <mergeCell ref="C64:C65"/>
    <mergeCell ref="B109:B110"/>
    <mergeCell ref="C104:C106"/>
    <mergeCell ref="C66:C67"/>
    <mergeCell ref="B70:B71"/>
    <mergeCell ref="B98:B101"/>
    <mergeCell ref="G83:K83"/>
    <mergeCell ref="G84:K84"/>
    <mergeCell ref="K89:S89"/>
    <mergeCell ref="L83:P83"/>
    <mergeCell ref="L84:P84"/>
    <mergeCell ref="B76:B77"/>
    <mergeCell ref="A81:W81"/>
    <mergeCell ref="A86:W86"/>
    <mergeCell ref="A88:W88"/>
    <mergeCell ref="G137:K137"/>
    <mergeCell ref="B125:C125"/>
    <mergeCell ref="G119:K119"/>
    <mergeCell ref="G120:K120"/>
    <mergeCell ref="B127:C127"/>
  </mergeCells>
  <phoneticPr fontId="6" type="noConversion"/>
  <printOptions horizontalCentered="1"/>
  <pageMargins left="0" right="0" top="0" bottom="0" header="0" footer="0"/>
  <pageSetup paperSize="9" scale="37" fitToWidth="2" fitToHeight="2" orientation="portrait" r:id="rId1"/>
  <headerFooter alignWithMargins="0"/>
  <rowBreaks count="1" manualBreakCount="1">
    <brk id="84" max="21" man="1"/>
  </rowBreak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прайс-камень</vt:lpstr>
      <vt:lpstr>'прайс-камень'!Область_печати</vt:lpstr>
    </vt:vector>
  </TitlesOfParts>
  <Company>LIGA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M0rd@</dc:creator>
  <cp:lastModifiedBy>work</cp:lastModifiedBy>
  <cp:lastPrinted>2018-03-19T09:01:48Z</cp:lastPrinted>
  <dcterms:created xsi:type="dcterms:W3CDTF">2005-08-09T05:53:50Z</dcterms:created>
  <dcterms:modified xsi:type="dcterms:W3CDTF">2019-01-11T09:39:08Z</dcterms:modified>
</cp:coreProperties>
</file>